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-120" yWindow="-120" windowWidth="19440" windowHeight="15600" tabRatio="769"/>
  </bookViews>
  <sheets>
    <sheet name="КСС УЛИЦА" sheetId="20" r:id="rId1"/>
    <sheet name="КС УЛИЦА" sheetId="22" r:id="rId2"/>
    <sheet name="КСС ТРОТОАРИ" sheetId="21" r:id="rId3"/>
    <sheet name="КС ТРОТОАРИ" sheetId="23" r:id="rId4"/>
    <sheet name="КСС ОБЩО" sheetId="11" r:id="rId5"/>
    <sheet name="ОКС" sheetId="19" state="hidden" r:id="rId6"/>
    <sheet name="КС ОБЩО" sheetId="24" r:id="rId7"/>
    <sheet name="1_асф.фрезоване" sheetId="4" state="hidden" r:id="rId8"/>
    <sheet name="reconstr" sheetId="14" state="hidden" r:id="rId9"/>
    <sheet name="2_уширения" sheetId="8" state="hidden" r:id="rId10"/>
    <sheet name="3_предв.ремонти" sheetId="12" state="hidden" r:id="rId11"/>
    <sheet name="4_ВОДОСТОЦИ" sheetId="10" state="hidden" r:id="rId12"/>
    <sheet name="5_зауствания" sheetId="9" state="hidden" r:id="rId13"/>
    <sheet name="6_СПИРКИ" sheetId="17" state="hidden" r:id="rId14"/>
    <sheet name="6_бордюри" sheetId="15" state="hidden" r:id="rId15"/>
    <sheet name="КС-6_ПОД" sheetId="16" r:id="rId16"/>
  </sheets>
  <externalReferences>
    <externalReference r:id="rId17"/>
  </externalReferences>
  <definedNames>
    <definedName name="_xlnm._FilterDatabase" localSheetId="9" hidden="1">'2_уширения'!$B$7:$L$14</definedName>
    <definedName name="nepl.asph" localSheetId="12">'5_зауствания'!$K$2</definedName>
    <definedName name="nepl.asph" localSheetId="13">'6_СПИРКИ'!$K$2</definedName>
    <definedName name="nes.tr.kam" localSheetId="12">'5_зауствания'!$K$3</definedName>
    <definedName name="nes.tr.kam" localSheetId="13">'6_СПИРКИ'!$K$3</definedName>
    <definedName name="pl.asph" localSheetId="12">'5_зауствания'!$K$1</definedName>
    <definedName name="pl.asph" localSheetId="13">'6_СПИРКИ'!$K$1</definedName>
    <definedName name="_xlnm.Print_Area" localSheetId="6">'КС ОБЩО'!$A:$D</definedName>
    <definedName name="_xlnm.Print_Area" localSheetId="3">'КС ТРОТОАРИ'!$A:$D</definedName>
    <definedName name="_xlnm.Print_Area" localSheetId="1">'КС УЛИЦА'!$A:$D</definedName>
    <definedName name="_xlnm.Print_Area" localSheetId="15">'КС-6_ПОД'!$A$1:$E$28</definedName>
    <definedName name="_xlnm.Print_Area" localSheetId="4">'КСС ОБЩО'!$A:$F</definedName>
    <definedName name="_xlnm.Print_Area" localSheetId="2">'КСС ТРОТОАРИ'!$A:$F</definedName>
    <definedName name="_xlnm.Print_Area" localSheetId="0">'КСС УЛИЦА'!$A:$F</definedName>
    <definedName name="_xlnm.Print_Area" localSheetId="5">ОКС!$A:$F</definedName>
    <definedName name="_xlnm.Print_Titles" localSheetId="7">'1_асф.фрезоване'!$8:$10</definedName>
    <definedName name="_xlnm.Print_Titles" localSheetId="9">'2_уширения'!$8:$11</definedName>
    <definedName name="_xlnm.Print_Titles" localSheetId="12">'5_зауствания'!$8:$10</definedName>
    <definedName name="_xlnm.Print_Titles" localSheetId="13">'6_СПИРКИ'!$8:$10</definedName>
    <definedName name="_xlnm.Print_Titles" localSheetId="8">reconstr!$8:$10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0" i="21"/>
  <c r="D54" i="24" l="1"/>
  <c r="D52"/>
  <c r="D51"/>
  <c r="D48"/>
  <c r="D10" i="23"/>
  <c r="D8" s="1"/>
  <c r="D6"/>
  <c r="D46" i="22"/>
  <c r="D45"/>
  <c r="D44" s="1"/>
  <c r="D50" i="24" l="1"/>
  <c r="D14" i="21" l="1"/>
  <c r="D50" i="20"/>
  <c r="D49"/>
  <c r="F16" i="21" l="1"/>
  <c r="F42" i="19"/>
  <c r="F44"/>
  <c r="F46"/>
  <c r="F68"/>
  <c r="F70"/>
  <c r="D54"/>
  <c r="D52"/>
  <c r="D51"/>
  <c r="D48"/>
  <c r="F48" s="1"/>
  <c r="D57" i="11"/>
  <c r="E15" i="16"/>
  <c r="E16" s="1"/>
  <c r="D54" i="11"/>
  <c r="D50" i="19" l="1"/>
  <c r="F50" s="1"/>
  <c r="E26" i="16"/>
  <c r="E22"/>
  <c r="E19"/>
  <c r="E10"/>
  <c r="I193" i="4"/>
  <c r="K193"/>
  <c r="M193"/>
  <c r="P193"/>
  <c r="Q193"/>
  <c r="O192"/>
  <c r="O193" s="1"/>
  <c r="N192"/>
  <c r="N193" s="1"/>
  <c r="L192"/>
  <c r="L193" s="1"/>
  <c r="J192"/>
  <c r="J193" s="1"/>
  <c r="H192"/>
  <c r="H193" s="1"/>
  <c r="N23" i="14"/>
  <c r="N21"/>
  <c r="D62" i="20" l="1"/>
  <c r="D66" i="24"/>
  <c r="D58" i="22"/>
  <c r="D60" i="20"/>
  <c r="D56" i="22"/>
  <c r="D64" i="24"/>
  <c r="D56" i="20"/>
  <c r="D52" i="22"/>
  <c r="D60" i="24"/>
  <c r="D64" i="11"/>
  <c r="D60" i="19"/>
  <c r="F60" s="1"/>
  <c r="E23" i="16"/>
  <c r="D66" i="19"/>
  <c r="F66" s="1"/>
  <c r="E20" i="16"/>
  <c r="D64" i="19"/>
  <c r="F64" s="1"/>
  <c r="N25" i="14"/>
  <c r="D70" i="11"/>
  <c r="E11" i="16"/>
  <c r="D68" i="11"/>
  <c r="D58"/>
  <c r="D50" l="1"/>
  <c r="E19" i="17" l="1"/>
  <c r="F19"/>
  <c r="G19" s="1"/>
  <c r="H19"/>
  <c r="E20"/>
  <c r="F20"/>
  <c r="G20" s="1"/>
  <c r="H20"/>
  <c r="H14"/>
  <c r="F14"/>
  <c r="G14" s="1"/>
  <c r="E14"/>
  <c r="H12"/>
  <c r="F12"/>
  <c r="G12" s="1"/>
  <c r="E12"/>
  <c r="F13"/>
  <c r="G13" s="1"/>
  <c r="F15"/>
  <c r="G15" s="1"/>
  <c r="F16"/>
  <c r="G16" s="1"/>
  <c r="F17"/>
  <c r="G17" s="1"/>
  <c r="F18"/>
  <c r="G18" s="1"/>
  <c r="D11"/>
  <c r="E11" s="1"/>
  <c r="E13"/>
  <c r="H13"/>
  <c r="E15"/>
  <c r="H15"/>
  <c r="E16"/>
  <c r="H16"/>
  <c r="E17"/>
  <c r="H17"/>
  <c r="E18"/>
  <c r="H18"/>
  <c r="E9"/>
  <c r="H57" i="9"/>
  <c r="F57"/>
  <c r="G57" s="1"/>
  <c r="E57"/>
  <c r="L59" i="15"/>
  <c r="K59"/>
  <c r="J59"/>
  <c r="G59"/>
  <c r="I55"/>
  <c r="F55"/>
  <c r="I54"/>
  <c r="F54"/>
  <c r="I53"/>
  <c r="F53"/>
  <c r="I49"/>
  <c r="F49"/>
  <c r="I48"/>
  <c r="F48"/>
  <c r="I47"/>
  <c r="F47"/>
  <c r="I44"/>
  <c r="F44"/>
  <c r="I42"/>
  <c r="F42"/>
  <c r="I39"/>
  <c r="F39"/>
  <c r="I38"/>
  <c r="F38"/>
  <c r="I37"/>
  <c r="F37"/>
  <c r="I36"/>
  <c r="F36"/>
  <c r="I35"/>
  <c r="F35"/>
  <c r="I34"/>
  <c r="F34"/>
  <c r="I30"/>
  <c r="F30"/>
  <c r="I28"/>
  <c r="F28"/>
  <c r="I26"/>
  <c r="F26"/>
  <c r="I25"/>
  <c r="F25"/>
  <c r="I20"/>
  <c r="F20"/>
  <c r="I19"/>
  <c r="I17"/>
  <c r="F17"/>
  <c r="I13"/>
  <c r="F13"/>
  <c r="I11"/>
  <c r="F11"/>
  <c r="H11" i="17" l="1"/>
  <c r="I59" i="15"/>
  <c r="H59"/>
  <c r="F59"/>
  <c r="E59"/>
  <c r="F11" i="17"/>
  <c r="G11" s="1"/>
  <c r="D36" i="22" l="1"/>
  <c r="D40" i="24"/>
  <c r="D14" i="22"/>
  <c r="D18" i="24"/>
  <c r="D40" i="19"/>
  <c r="F40" s="1"/>
  <c r="D40" i="20"/>
  <c r="D18" i="19"/>
  <c r="F18" s="1"/>
  <c r="D18" i="20"/>
  <c r="D20" i="11"/>
  <c r="D42"/>
  <c r="I15" i="10"/>
  <c r="H15"/>
  <c r="G13"/>
  <c r="F15"/>
  <c r="H13" i="14"/>
  <c r="I13"/>
  <c r="I12"/>
  <c r="H12"/>
  <c r="N13" s="1"/>
  <c r="Q13"/>
  <c r="Q12"/>
  <c r="P12"/>
  <c r="O13"/>
  <c r="O12"/>
  <c r="N12"/>
  <c r="J13"/>
  <c r="L13" s="1"/>
  <c r="K13"/>
  <c r="M13" s="1"/>
  <c r="K12"/>
  <c r="M12" s="1"/>
  <c r="J12"/>
  <c r="L12" s="1"/>
  <c r="D18" i="22" l="1"/>
  <c r="D22" i="24"/>
  <c r="D22" i="19"/>
  <c r="F22" s="1"/>
  <c r="D22" i="20"/>
  <c r="D24" i="11"/>
  <c r="M15" i="14"/>
  <c r="K33" s="1"/>
  <c r="I15"/>
  <c r="K29" s="1"/>
  <c r="P13"/>
  <c r="Q15" s="1"/>
  <c r="K15"/>
  <c r="K31" s="1"/>
  <c r="O15"/>
  <c r="D20" i="24" l="1"/>
  <c r="D6" i="22"/>
  <c r="D10" i="24"/>
  <c r="D16" i="22"/>
  <c r="D10" i="20"/>
  <c r="D12" i="24"/>
  <c r="D8" i="22"/>
  <c r="D12" i="19"/>
  <c r="F12" s="1"/>
  <c r="D12" i="20"/>
  <c r="D20"/>
  <c r="D20" i="19"/>
  <c r="F20" s="1"/>
  <c r="D10"/>
  <c r="F10" s="1"/>
  <c r="D14" i="11"/>
  <c r="K39" i="14"/>
  <c r="K41"/>
  <c r="K37"/>
  <c r="K35"/>
  <c r="D22" i="11"/>
  <c r="D12"/>
  <c r="D30" i="22" l="1"/>
  <c r="D34" i="24"/>
  <c r="D34" i="19"/>
  <c r="F34" s="1"/>
  <c r="D34" i="20"/>
  <c r="D36" i="11"/>
  <c r="D24" i="12"/>
  <c r="D23"/>
  <c r="D22"/>
  <c r="D20"/>
  <c r="D26" l="1"/>
  <c r="D14" i="24" l="1"/>
  <c r="D10" i="22"/>
  <c r="D14" i="19"/>
  <c r="F14" s="1"/>
  <c r="D14" i="20"/>
  <c r="D28" i="12"/>
  <c r="D16" i="11"/>
  <c r="D30" i="12"/>
  <c r="G15" i="10"/>
  <c r="E15"/>
  <c r="D56" i="24" l="1"/>
  <c r="D48" i="22"/>
  <c r="D56" i="19"/>
  <c r="F56" s="1"/>
  <c r="D52" i="20"/>
  <c r="D60" i="11"/>
  <c r="D58" i="9"/>
  <c r="D56"/>
  <c r="H56" s="1"/>
  <c r="D55"/>
  <c r="E55" s="1"/>
  <c r="D49"/>
  <c r="E49" s="1"/>
  <c r="D48"/>
  <c r="E48" s="1"/>
  <c r="D45"/>
  <c r="H45" s="1"/>
  <c r="D41"/>
  <c r="H41" s="1"/>
  <c r="D40"/>
  <c r="E40" s="1"/>
  <c r="D39"/>
  <c r="H39" s="1"/>
  <c r="D38"/>
  <c r="F38" s="1"/>
  <c r="G38" s="1"/>
  <c r="D32"/>
  <c r="E32" s="1"/>
  <c r="D27"/>
  <c r="H27" s="1"/>
  <c r="D25"/>
  <c r="H25" s="1"/>
  <c r="D22"/>
  <c r="F22" s="1"/>
  <c r="G22" s="1"/>
  <c r="E9"/>
  <c r="F40" l="1"/>
  <c r="G40" s="1"/>
  <c r="F25"/>
  <c r="G25" s="1"/>
  <c r="F49"/>
  <c r="G49" s="1"/>
  <c r="E22"/>
  <c r="F45"/>
  <c r="G45" s="1"/>
  <c r="H49"/>
  <c r="F32"/>
  <c r="G32" s="1"/>
  <c r="E45"/>
  <c r="F55"/>
  <c r="G55" s="1"/>
  <c r="E41"/>
  <c r="F48"/>
  <c r="G48" s="1"/>
  <c r="E56"/>
  <c r="F56"/>
  <c r="G56" s="1"/>
  <c r="E38"/>
  <c r="F41"/>
  <c r="G41" s="1"/>
  <c r="E25"/>
  <c r="F27"/>
  <c r="G27" s="1"/>
  <c r="E27"/>
  <c r="F58"/>
  <c r="G58" s="1"/>
  <c r="H58"/>
  <c r="E58"/>
  <c r="F39"/>
  <c r="G39" s="1"/>
  <c r="E39"/>
  <c r="H22"/>
  <c r="H38"/>
  <c r="H32"/>
  <c r="H40"/>
  <c r="H48"/>
  <c r="H55"/>
  <c r="K205" i="4"/>
  <c r="A189"/>
  <c r="H22" i="17" l="1"/>
  <c r="E22"/>
  <c r="K203" i="4"/>
  <c r="K209"/>
  <c r="J207"/>
  <c r="E60" i="9"/>
  <c r="D28" i="19" s="1"/>
  <c r="F28" s="1"/>
  <c r="G60" i="9"/>
  <c r="F60"/>
  <c r="H60"/>
  <c r="K207" i="4"/>
  <c r="D16" i="24" l="1"/>
  <c r="D12" i="22"/>
  <c r="D28" i="24"/>
  <c r="D32" i="20"/>
  <c r="D32" i="24"/>
  <c r="D28" i="22"/>
  <c r="D24"/>
  <c r="D22"/>
  <c r="D16" i="19"/>
  <c r="F16" s="1"/>
  <c r="D16" i="20"/>
  <c r="D28"/>
  <c r="D32" i="19"/>
  <c r="F32" s="1"/>
  <c r="D18" i="11"/>
  <c r="D34"/>
  <c r="F22" i="17"/>
  <c r="G22"/>
  <c r="D28" i="11" s="1"/>
  <c r="D30"/>
  <c r="H12" i="8"/>
  <c r="H13"/>
  <c r="H14"/>
  <c r="G12"/>
  <c r="I12" s="1"/>
  <c r="G13"/>
  <c r="K13" s="1"/>
  <c r="G14"/>
  <c r="D26" i="24" l="1"/>
  <c r="D26" i="20"/>
  <c r="F17" i="21"/>
  <c r="F18" s="1"/>
  <c r="D26" i="19"/>
  <c r="F26" s="1"/>
  <c r="J14" i="8"/>
  <c r="I13"/>
  <c r="L12"/>
  <c r="J12"/>
  <c r="I14"/>
  <c r="K14"/>
  <c r="L14"/>
  <c r="L13"/>
  <c r="J13"/>
  <c r="K12"/>
  <c r="I15" l="1"/>
  <c r="J15"/>
  <c r="K15"/>
  <c r="L15"/>
  <c r="L20" l="1"/>
  <c r="L18"/>
  <c r="D38" i="24" l="1"/>
  <c r="D34" i="22"/>
  <c r="D38" i="19"/>
  <c r="F38" s="1"/>
  <c r="D38" i="20"/>
  <c r="L19" i="8"/>
  <c r="D40" i="11"/>
  <c r="D26" i="22" l="1"/>
  <c r="D30" i="24"/>
  <c r="D30" i="19"/>
  <c r="F30" s="1"/>
  <c r="D30" i="20"/>
  <c r="D32" i="11"/>
  <c r="E13" i="16" l="1"/>
  <c r="D58" i="20" l="1"/>
  <c r="F68" s="1"/>
  <c r="F69" s="1"/>
  <c r="F70" s="1"/>
  <c r="D54" i="22"/>
  <c r="D62" i="24"/>
  <c r="D66" i="11"/>
  <c r="F76" s="1"/>
  <c r="F77" s="1"/>
  <c r="D62" i="19"/>
  <c r="F62" s="1"/>
  <c r="F72" s="1"/>
  <c r="F73" s="1"/>
  <c r="F74" s="1"/>
  <c r="E14" i="16"/>
  <c r="F78" i="11" l="1"/>
</calcChain>
</file>

<file path=xl/sharedStrings.xml><?xml version="1.0" encoding="utf-8"?>
<sst xmlns="http://schemas.openxmlformats.org/spreadsheetml/2006/main" count="926" uniqueCount="228">
  <si>
    <r>
      <t xml:space="preserve">фаза: </t>
    </r>
    <r>
      <rPr>
        <b/>
        <i/>
        <sz val="10"/>
        <color theme="1"/>
        <rFont val="Arial"/>
        <family val="2"/>
        <charset val="204"/>
      </rPr>
      <t>работен проект</t>
    </r>
  </si>
  <si>
    <t>№</t>
  </si>
  <si>
    <t>Километър</t>
  </si>
  <si>
    <t>Разст. м-у т.</t>
  </si>
  <si>
    <t>Отклонения</t>
  </si>
  <si>
    <t>ляво</t>
  </si>
  <si>
    <t>дясно</t>
  </si>
  <si>
    <t>(м)</t>
  </si>
  <si>
    <t>В2</t>
  </si>
  <si>
    <t>В3</t>
  </si>
  <si>
    <t>В4</t>
  </si>
  <si>
    <t>В5</t>
  </si>
  <si>
    <t>НП6</t>
  </si>
  <si>
    <t>Н6</t>
  </si>
  <si>
    <t>К6</t>
  </si>
  <si>
    <t>КП6</t>
  </si>
  <si>
    <t>Име точка</t>
  </si>
  <si>
    <t>Нивелетни разлики</t>
  </si>
  <si>
    <t>Ширини</t>
  </si>
  <si>
    <t>среда</t>
  </si>
  <si>
    <t>(см)</t>
  </si>
  <si>
    <t>Фрезоване площ</t>
  </si>
  <si>
    <t>Фрезоване обем</t>
  </si>
  <si>
    <t>Пълнеж обем</t>
  </si>
  <si>
    <t>Основен пласт</t>
  </si>
  <si>
    <t>Износващ пласт</t>
  </si>
  <si>
    <t>площ</t>
  </si>
  <si>
    <t>обем</t>
  </si>
  <si>
    <r>
      <t>(м</t>
    </r>
    <r>
      <rPr>
        <vertAlign val="superscript"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>)</t>
    </r>
  </si>
  <si>
    <r>
      <t>(м</t>
    </r>
    <r>
      <rPr>
        <vertAlign val="superscript"/>
        <sz val="10"/>
        <color theme="1"/>
        <rFont val="Arial"/>
        <family val="2"/>
        <charset val="204"/>
      </rPr>
      <t>3</t>
    </r>
    <r>
      <rPr>
        <sz val="10"/>
        <color theme="1"/>
        <rFont val="Arial"/>
        <family val="2"/>
        <charset val="204"/>
      </rPr>
      <t>)</t>
    </r>
  </si>
  <si>
    <t>ВЕДОМОСТ  №1</t>
  </si>
  <si>
    <t>площи и обеми асфалтобетон и фрезоване</t>
  </si>
  <si>
    <t>СПАДАТ СЕ УЧАСТЪЦИТЕ, ПРИ КОИТО Е НЕОБХОДИМА РЕКОНСТРУКЦИЯ</t>
  </si>
  <si>
    <t>Локални ремонти и реконструкции по нивелетни съображения:</t>
  </si>
  <si>
    <t>-</t>
  </si>
  <si>
    <t>ОБЩО РЕКОНСТРУКЦИИ:</t>
  </si>
  <si>
    <t>ОКОНЧАТЕЛНИ КОЛИЧЕСТВА:</t>
  </si>
  <si>
    <t>РЕКАПИТУЛАЦИЯ:</t>
  </si>
  <si>
    <r>
      <t xml:space="preserve">  - втори битумен разлив /м</t>
    </r>
    <r>
      <rPr>
        <b/>
        <i/>
        <vertAlign val="superscript"/>
        <sz val="10"/>
        <color theme="1"/>
        <rFont val="Arial"/>
        <family val="2"/>
        <charset val="204"/>
      </rPr>
      <t>2</t>
    </r>
    <r>
      <rPr>
        <b/>
        <i/>
        <sz val="10"/>
        <color theme="1"/>
        <rFont val="Arial"/>
        <family val="2"/>
        <charset val="204"/>
      </rPr>
      <t>/ -</t>
    </r>
  </si>
  <si>
    <r>
      <t xml:space="preserve">  - износващ пласт - плътен асфалтобетон /м</t>
    </r>
    <r>
      <rPr>
        <b/>
        <i/>
        <vertAlign val="superscript"/>
        <sz val="10"/>
        <color theme="1"/>
        <rFont val="Arial"/>
        <family val="2"/>
        <charset val="204"/>
      </rPr>
      <t>2</t>
    </r>
    <r>
      <rPr>
        <b/>
        <i/>
        <sz val="10"/>
        <color theme="1"/>
        <rFont val="Arial"/>
        <family val="2"/>
        <charset val="204"/>
      </rPr>
      <t>/ -</t>
    </r>
  </si>
  <si>
    <t xml:space="preserve">  - неплътен асфалтобетон /т/ -</t>
  </si>
  <si>
    <r>
      <t xml:space="preserve">  - нивелетно фрезоване /м</t>
    </r>
    <r>
      <rPr>
        <b/>
        <i/>
        <vertAlign val="superscript"/>
        <sz val="10"/>
        <color theme="1"/>
        <rFont val="Arial"/>
        <family val="2"/>
        <charset val="204"/>
      </rPr>
      <t>2</t>
    </r>
    <r>
      <rPr>
        <b/>
        <i/>
        <sz val="10"/>
        <color theme="1"/>
        <rFont val="Arial"/>
        <family val="2"/>
        <charset val="204"/>
      </rPr>
      <t>/ -</t>
    </r>
  </si>
  <si>
    <t>за уширение на участъци с недостатъчен габарит</t>
  </si>
  <si>
    <t>Изкоп</t>
  </si>
  <si>
    <t>Несорт.тр. камък 25см</t>
  </si>
  <si>
    <t>км</t>
  </si>
  <si>
    <t>м</t>
  </si>
  <si>
    <r>
      <t>м</t>
    </r>
    <r>
      <rPr>
        <b/>
        <vertAlign val="superscript"/>
        <sz val="9"/>
        <color theme="1"/>
        <rFont val="Arial"/>
        <family val="2"/>
        <charset val="204"/>
      </rPr>
      <t>3</t>
    </r>
  </si>
  <si>
    <t>В С И Ч К О</t>
  </si>
  <si>
    <t xml:space="preserve">  - първи битумен разлив /м2/ -</t>
  </si>
  <si>
    <r>
      <t xml:space="preserve">  - изкоп -  /м</t>
    </r>
    <r>
      <rPr>
        <b/>
        <i/>
        <vertAlign val="superscript"/>
        <sz val="10"/>
        <color theme="1"/>
        <rFont val="Arial"/>
        <family val="2"/>
        <charset val="204"/>
      </rPr>
      <t>3</t>
    </r>
    <r>
      <rPr>
        <b/>
        <i/>
        <sz val="10"/>
        <color theme="1"/>
        <rFont val="Arial"/>
        <family val="2"/>
        <charset val="204"/>
      </rPr>
      <t>/ -</t>
    </r>
  </si>
  <si>
    <r>
      <t xml:space="preserve">  - несортиран трошен камък -  /м</t>
    </r>
    <r>
      <rPr>
        <b/>
        <i/>
        <vertAlign val="superscript"/>
        <sz val="10"/>
        <color theme="1"/>
        <rFont val="Arial"/>
        <family val="2"/>
        <charset val="204"/>
      </rPr>
      <t>3</t>
    </r>
    <r>
      <rPr>
        <b/>
        <i/>
        <sz val="10"/>
        <color theme="1"/>
        <rFont val="Arial"/>
        <family val="2"/>
        <charset val="204"/>
      </rPr>
      <t>/ -</t>
    </r>
  </si>
  <si>
    <t>ВЕДОМОСТ  № 2</t>
  </si>
  <si>
    <t>ВЕДОМОСТ  №5</t>
  </si>
  <si>
    <t>пътни настилки при заустване на ССП и улици</t>
  </si>
  <si>
    <t>километрично положение</t>
  </si>
  <si>
    <t>положение спрямо оста</t>
  </si>
  <si>
    <t>пл.асф.бетон</t>
  </si>
  <si>
    <t>неплътен асф.бетон</t>
  </si>
  <si>
    <t>II разлив</t>
  </si>
  <si>
    <t>ЗАБЕЛЕЖКА</t>
  </si>
  <si>
    <t>пълнеж</t>
  </si>
  <si>
    <t>общо</t>
  </si>
  <si>
    <r>
      <t>м</t>
    </r>
    <r>
      <rPr>
        <b/>
        <vertAlign val="superscript"/>
        <sz val="10"/>
        <color theme="1"/>
        <rFont val="Arial"/>
        <family val="2"/>
        <charset val="204"/>
      </rPr>
      <t>2</t>
    </r>
  </si>
  <si>
    <r>
      <t>м</t>
    </r>
    <r>
      <rPr>
        <b/>
        <vertAlign val="superscript"/>
        <sz val="10"/>
        <color theme="1"/>
        <rFont val="Arial"/>
        <family val="2"/>
        <charset val="204"/>
      </rPr>
      <t>3</t>
    </r>
  </si>
  <si>
    <t>т</t>
  </si>
  <si>
    <t>улица</t>
  </si>
  <si>
    <t>вход</t>
  </si>
  <si>
    <t>вход паркинг</t>
  </si>
  <si>
    <t xml:space="preserve">съставил:                                           </t>
  </si>
  <si>
    <t xml:space="preserve">инж. Николай Стоянов     </t>
  </si>
  <si>
    <t>за малки съоръжения</t>
  </si>
  <si>
    <t>Вид на съоръжението</t>
  </si>
  <si>
    <t>отвор</t>
  </si>
  <si>
    <t>забележка</t>
  </si>
  <si>
    <r>
      <t>/м</t>
    </r>
    <r>
      <rPr>
        <b/>
        <vertAlign val="superscript"/>
        <sz val="10"/>
        <color theme="1"/>
        <rFont val="Arial"/>
        <family val="2"/>
        <charset val="204"/>
      </rPr>
      <t>3</t>
    </r>
    <r>
      <rPr>
        <b/>
        <sz val="10"/>
        <color theme="1"/>
        <rFont val="Arial"/>
        <family val="2"/>
        <charset val="204"/>
      </rPr>
      <t>/</t>
    </r>
  </si>
  <si>
    <t>вток</t>
  </si>
  <si>
    <t>отток</t>
  </si>
  <si>
    <t>/м/</t>
  </si>
  <si>
    <t>1+595.4</t>
  </si>
  <si>
    <t>МОСТ</t>
  </si>
  <si>
    <t xml:space="preserve"> </t>
  </si>
  <si>
    <t xml:space="preserve">НОВ ПАРАПЕТ / М / </t>
  </si>
  <si>
    <t>ОБОБЩЕНА КОЛИЧЕСТВЕНО-СТОЙНОСТНА СМЕТКА</t>
  </si>
  <si>
    <t xml:space="preserve">Позиция  </t>
  </si>
  <si>
    <t xml:space="preserve">Описание на работите </t>
  </si>
  <si>
    <t xml:space="preserve">мярка </t>
  </si>
  <si>
    <t xml:space="preserve">количество </t>
  </si>
  <si>
    <t xml:space="preserve">ед.цена </t>
  </si>
  <si>
    <t xml:space="preserve">сума  </t>
  </si>
  <si>
    <t>Сметка 1 ЗЕМНИ РАБОТИ</t>
  </si>
  <si>
    <t xml:space="preserve">Разваляне на съществуваща асфалтобетонова настилка, включително изкопаване, натоварване, транспортиране на определено растояние, разтоварване на депо и оформянето му, съгласно изискванията на ТС. </t>
  </si>
  <si>
    <t>м2</t>
  </si>
  <si>
    <t xml:space="preserve">Фрезоване на съществуваща асфалтобетонова настилка (за предварителен ремонт), включително натоварване, превоз на определено разстояние и разтоварване на депо.  </t>
  </si>
  <si>
    <t xml:space="preserve">Технологично  /НИВЕЛЕТНО/ фрезоване на асфалтобетонова настилка, включително натоварване, превоз на определено разстояние и разтоварване на депо.  </t>
  </si>
  <si>
    <t>Разваляне на съществуваща трошенокаменна настилка включително изкоп, натоварване, превоз на всякакво разстояние и разтоварване на депо.</t>
  </si>
  <si>
    <t>м3</t>
  </si>
  <si>
    <t>Сметка 2 АСФАЛТОВИ РАБОТИ</t>
  </si>
  <si>
    <t>Доставка и полагане на асфалтова смес за долен пласт на покритието  /биндер/ Тип 0/16 , за профилиране и изравняване на пластове с различна дебелина и ширина,  съгласно ТС</t>
  </si>
  <si>
    <t>Направа на първи (свързващ) битумен разлив за връзка с различна ширина, съгласно изискванията на ТС.</t>
  </si>
  <si>
    <t>Направа на втори (свързващ) битумен разлив за връзка с различна ширина, съгласно изискванията на ТС.</t>
  </si>
  <si>
    <t xml:space="preserve">Доставка и полагане на асфалтова смес за  основа  Тип Аo, съгласно изискванията на ТС </t>
  </si>
  <si>
    <t>Сметка 3 ПЪТНИ РАБОТИ</t>
  </si>
  <si>
    <t xml:space="preserve">Доставка и полагане на материал за пътна основа, с качество на материала за основен пласт съгласно ТС </t>
  </si>
  <si>
    <t>Доставка и полагане на бетонови бордюри с размер 18/35, в съответствие с изискванията на Техническата спесификация, включително всички свързани с това разходи.</t>
  </si>
  <si>
    <t>Доставка и полагане на хоризонтална маркировка от бяла боя с перли,съгласно БДС 11925 - 80, машинно и ръчно, включително всички свързани с това разходи</t>
  </si>
  <si>
    <t>Укрепване  на стандартни знаци, тръбни стойки ф 60 L=3,50 м`,включително всички свързани с това разходи.</t>
  </si>
  <si>
    <t>бр/no.</t>
  </si>
  <si>
    <t>Укрепване  на нестандартни знаци (индивидуални) Ж 6 и Ж 7, вкл. всички свързани с това разходи.</t>
  </si>
  <si>
    <t>Комплект за Временна организация на движението при отбиването му</t>
  </si>
  <si>
    <r>
      <t xml:space="preserve">Повдигане на съществуващи ревизионни шахти </t>
    </r>
    <r>
      <rPr>
        <sz val="10"/>
        <color indexed="10"/>
        <rFont val="Arial"/>
        <family val="2"/>
        <charset val="204"/>
      </rPr>
      <t xml:space="preserve"> </t>
    </r>
  </si>
  <si>
    <t xml:space="preserve">Повдигане на съществуващи дъждоприемни шахти  </t>
  </si>
  <si>
    <t>бр</t>
  </si>
  <si>
    <t>Направа на тротоар с тактилни плочи 30/30/5 с релеф от скосени полусфери, разположени в растер през 6 сm, включително всички свързани с това разходи съгласно чертежите.</t>
  </si>
  <si>
    <t>Направа на “уни” паваж, включително всички свързани с това разходи съгласно чертежите.</t>
  </si>
  <si>
    <t xml:space="preserve">Демонтаж  на съществуващи парапети,  </t>
  </si>
  <si>
    <t>ДДС - 20%</t>
  </si>
  <si>
    <t>ОБЩО С ДДС</t>
  </si>
  <si>
    <t>несорт. тр.камък - 20см</t>
  </si>
  <si>
    <t>ПРЕДВАРИТЕЛНИ  РЕМОНТИ</t>
  </si>
  <si>
    <t>N</t>
  </si>
  <si>
    <t>Вид на повредите по настилката</t>
  </si>
  <si>
    <t>ед. мярка</t>
  </si>
  <si>
    <t>количество</t>
  </si>
  <si>
    <t>Единични пукнатини</t>
  </si>
  <si>
    <t>Мрежовидни пукнатини</t>
  </si>
  <si>
    <t>Изкърпени места /кръпки/</t>
  </si>
  <si>
    <t>Дупки</t>
  </si>
  <si>
    <t>Вид на ремонтните работи</t>
  </si>
  <si>
    <t xml:space="preserve">Фрезоване на площи / ср.дълб. 4 см /,  </t>
  </si>
  <si>
    <t xml:space="preserve">а/ от надлъжни неравности </t>
  </si>
  <si>
    <t>б/ от мрежовидни пукнатини</t>
  </si>
  <si>
    <t>г/ от изкърпени места / кръпки /</t>
  </si>
  <si>
    <t>ж/ от дупки /hср.=4 см /</t>
  </si>
  <si>
    <t>О Б Щ О :</t>
  </si>
  <si>
    <t>Полагане на непл.асфалтобетон след фрезоване</t>
  </si>
  <si>
    <t>t</t>
  </si>
  <si>
    <t>Втори разлив на битум</t>
  </si>
  <si>
    <t>съставил:</t>
  </si>
  <si>
    <t>инж.Илия Бурда</t>
  </si>
  <si>
    <r>
      <t xml:space="preserve">КОЛИЧЕСТВЕНА СМЕТКА  </t>
    </r>
    <r>
      <rPr>
        <b/>
        <sz val="11"/>
        <rFont val="Arial"/>
        <family val="2"/>
        <charset val="204"/>
      </rPr>
      <t>N 3</t>
    </r>
  </si>
  <si>
    <t>ВЕДОМОСТ  №4</t>
  </si>
  <si>
    <t>ляво/дясно</t>
  </si>
  <si>
    <t>1+610.51</t>
  </si>
  <si>
    <t>кръст.Гурмазово</t>
  </si>
  <si>
    <t>А</t>
  </si>
  <si>
    <t>пл</t>
  </si>
  <si>
    <t>Б</t>
  </si>
  <si>
    <t xml:space="preserve">   - от ремонт пред ресторанта  </t>
  </si>
  <si>
    <r>
      <t xml:space="preserve">обект: </t>
    </r>
    <r>
      <rPr>
        <b/>
        <sz val="12"/>
        <color theme="1"/>
        <rFont val="Arial"/>
        <family val="2"/>
        <charset val="204"/>
      </rPr>
      <t>Реконструкция и рехабилитация на бул. Европа /от ЖП релси при Завод "Шенкер България" до път Е80/</t>
    </r>
  </si>
  <si>
    <t>Бетон С16/20</t>
  </si>
  <si>
    <t>Количество</t>
  </si>
  <si>
    <t>Разкъртване АН</t>
  </si>
  <si>
    <t>Трошен камък</t>
  </si>
  <si>
    <t>Биндер</t>
  </si>
  <si>
    <t>ОБЩО</t>
  </si>
  <si>
    <r>
      <t xml:space="preserve">  - първи битумен разлив /м</t>
    </r>
    <r>
      <rPr>
        <b/>
        <i/>
        <vertAlign val="superscript"/>
        <sz val="10"/>
        <color theme="1"/>
        <rFont val="Arial"/>
        <family val="2"/>
        <charset val="204"/>
      </rPr>
      <t>2</t>
    </r>
    <r>
      <rPr>
        <b/>
        <i/>
        <sz val="10"/>
        <color theme="1"/>
        <rFont val="Arial"/>
        <family val="2"/>
        <charset val="204"/>
      </rPr>
      <t>/ -</t>
    </r>
  </si>
  <si>
    <t xml:space="preserve">  - битумизиран трошен камък /т/ -</t>
  </si>
  <si>
    <r>
      <t xml:space="preserve">  - изкоп /м</t>
    </r>
    <r>
      <rPr>
        <b/>
        <i/>
        <vertAlign val="superscript"/>
        <sz val="10"/>
        <color theme="1"/>
        <rFont val="Arial"/>
        <family val="2"/>
        <charset val="204"/>
      </rPr>
      <t>3</t>
    </r>
    <r>
      <rPr>
        <b/>
        <i/>
        <sz val="10"/>
        <color theme="1"/>
        <rFont val="Arial"/>
        <family val="2"/>
        <charset val="204"/>
      </rPr>
      <t>/ -</t>
    </r>
  </si>
  <si>
    <r>
      <t xml:space="preserve">  - несортиран трошен камък 40см /м</t>
    </r>
    <r>
      <rPr>
        <b/>
        <i/>
        <vertAlign val="superscript"/>
        <sz val="10"/>
        <color theme="1"/>
        <rFont val="Arial"/>
        <family val="2"/>
        <charset val="204"/>
      </rPr>
      <t>3</t>
    </r>
    <r>
      <rPr>
        <b/>
        <i/>
        <sz val="10"/>
        <color theme="1"/>
        <rFont val="Arial"/>
        <family val="2"/>
        <charset val="204"/>
      </rPr>
      <t>/ -</t>
    </r>
  </si>
  <si>
    <r>
      <t xml:space="preserve">  - разкъртване съществуваща трошенокаменна настилка 40см /м</t>
    </r>
    <r>
      <rPr>
        <b/>
        <i/>
        <vertAlign val="superscript"/>
        <sz val="10"/>
        <color theme="1"/>
        <rFont val="Arial"/>
        <family val="2"/>
        <charset val="204"/>
      </rPr>
      <t>3</t>
    </r>
    <r>
      <rPr>
        <b/>
        <i/>
        <sz val="10"/>
        <color theme="1"/>
        <rFont val="Arial"/>
        <family val="2"/>
        <charset val="204"/>
      </rPr>
      <t>/ -</t>
    </r>
  </si>
  <si>
    <t xml:space="preserve">Изкоп земни почви, натоварване, транспортиране на определено растояние, разтоварване на депо и оформянето му, съгласно изискванията на ТС. </t>
  </si>
  <si>
    <t>ДЕМОНТАЖ ПАРАПЕТ /М/</t>
  </si>
  <si>
    <t>напречен отводнител Ф50</t>
  </si>
  <si>
    <t xml:space="preserve">Доставка и монтаж на нови предпазни парапети </t>
  </si>
  <si>
    <t>Демонтаж и монтаж /нивелетно подравняване/ на пожарни хидранти, спирателни кранове</t>
  </si>
  <si>
    <t>Сметка 5  ОРГАНИЗАЦИЯ НА ДВИЖЕНИЕТО</t>
  </si>
  <si>
    <t>Доставка и полагане на полимербетонов улей с решетка</t>
  </si>
  <si>
    <r>
      <t xml:space="preserve">обект: </t>
    </r>
    <r>
      <rPr>
        <b/>
        <sz val="10"/>
        <color theme="1"/>
        <rFont val="Arial"/>
        <family val="2"/>
        <charset val="204"/>
      </rPr>
      <t>Реконструкция и рехабилитация на бул. Европа /от ЖП релси при Завод "Шенкер България" до път Е80/</t>
    </r>
  </si>
  <si>
    <t>ВЕДОМОСТ  №6</t>
  </si>
  <si>
    <t>за разкъртване на съществуващи и направа на нови бетонови бордюри и тротоари</t>
  </si>
  <si>
    <t>разкъртване същ.бордюри</t>
  </si>
  <si>
    <t>направа нови бордюри</t>
  </si>
  <si>
    <t>тротоар от бет.плочи 40/40/5</t>
  </si>
  <si>
    <t>Забележка</t>
  </si>
  <si>
    <t>8/16</t>
  </si>
  <si>
    <t>18/35</t>
  </si>
  <si>
    <t>скосени</t>
  </si>
  <si>
    <t>нов</t>
  </si>
  <si>
    <t>от ......</t>
  </si>
  <si>
    <t>до ......</t>
  </si>
  <si>
    <t>м'</t>
  </si>
  <si>
    <t>Разкъртване на бетонови бордюри 18/35  и превоз на депо включително всички разходи, съгласно проекта.</t>
  </si>
  <si>
    <t>No</t>
  </si>
  <si>
    <t>Наименование на СМР</t>
  </si>
  <si>
    <t>Ед.мярка</t>
  </si>
  <si>
    <t>- Ведомост №2</t>
  </si>
  <si>
    <t>ВСИЧКО:</t>
  </si>
  <si>
    <t>- Ведомост №1</t>
  </si>
  <si>
    <t>Стойки с дължина до 3 м за стандартни пътни знаци</t>
  </si>
  <si>
    <t>Временна организация на движението</t>
  </si>
  <si>
    <t>ВЕДОМОСТ  №7</t>
  </si>
  <si>
    <t>Автобусна Спирка</t>
  </si>
  <si>
    <t>Паркинг</t>
  </si>
  <si>
    <t>Автобусни спирки, паркинги и други уширения</t>
  </si>
  <si>
    <t>разкъртване</t>
  </si>
  <si>
    <t>унипаваж 398</t>
  </si>
  <si>
    <t xml:space="preserve">РЕКОНСТРУКЦИЯ - ДВУСТРАННО С ОБЩО ШИРИНА: 2,0+2.5 =4.5 от км </t>
  </si>
  <si>
    <t>0+272 до км 0+463</t>
  </si>
  <si>
    <t>0+483 до км 0+882</t>
  </si>
  <si>
    <t>0+832 до км 1+570</t>
  </si>
  <si>
    <t>1+710 до км 1+800</t>
  </si>
  <si>
    <r>
      <t xml:space="preserve">участък: </t>
    </r>
    <r>
      <rPr>
        <b/>
        <sz val="10"/>
        <color theme="1"/>
        <rFont val="Arial"/>
        <family val="2"/>
        <charset val="204"/>
      </rPr>
      <t>km 0+182.23 - km 1+800,22</t>
    </r>
  </si>
  <si>
    <r>
      <t xml:space="preserve">обект: </t>
    </r>
    <r>
      <rPr>
        <b/>
        <sz val="12"/>
        <color theme="1"/>
        <rFont val="Arial"/>
        <family val="2"/>
        <charset val="204"/>
      </rPr>
      <t>Реконструкция и рехабилитация на бул. Европа – промяна по чл.154 от ЗУТ</t>
    </r>
  </si>
  <si>
    <t>ОБОБЩЕНА КОЛИЧЕСТВЕНА СМЕТКА No 1</t>
  </si>
  <si>
    <t xml:space="preserve">ПЪТНИ ЗНАЦИ И МАРКИРОВКА </t>
  </si>
  <si>
    <t>Позиция</t>
  </si>
  <si>
    <t>Стойки с дължина до 3.5 м за стандартни пътни знаци</t>
  </si>
  <si>
    <t>Укрепване  на стандартни знаци, тръбни стойки ф 60 L=3,00 м`,включително всички свързани с това разходи.</t>
  </si>
  <si>
    <t xml:space="preserve">   - от ремонт тротоари мост  </t>
  </si>
  <si>
    <t>Индивидуални пътни знаци от светлоотразително фолио - II типор.</t>
  </si>
  <si>
    <t>Доставка и монтаж на стандартни рефлектиращи пътни знаци клас 2, ІІ ти типоразмер по БДС 16102-85, включително всички свързани с това разходи</t>
  </si>
  <si>
    <t xml:space="preserve">Доставка и полагане на плътен асфалтобетон,тип А  </t>
  </si>
  <si>
    <t xml:space="preserve">   - от корекция неравности -7 бр</t>
  </si>
  <si>
    <t xml:space="preserve">   - при пешеходни пътеки съгласно "Наредба №4"</t>
  </si>
  <si>
    <t>ОБОБЩЕНА КОЛИЧЕСТВЕНА СМЕТКА</t>
  </si>
  <si>
    <t>ОБОБЩЕНА КОЛИЧЕСТВЕНО-СТОЙНОСТНА СМЕТКА - ТРОТОАР</t>
  </si>
  <si>
    <t>ОБОБЩЕНА КОЛИЧЕСТВЕНО-СТОЙНОСТНА СМЕТКА - УЛИЦА</t>
  </si>
  <si>
    <t xml:space="preserve">                                                                                                                                         Образец №5</t>
  </si>
  <si>
    <t>Изпълнение на СМР на обект „Реконструкция и рехабилитация на бул. „Европа“, гр. Божурище (участък км 0+182.23 - км 1+800.22)“</t>
  </si>
  <si>
    <r>
      <t xml:space="preserve">Повдигане на съществуващи ревизионни шахти </t>
    </r>
    <r>
      <rPr>
        <sz val="12"/>
        <color indexed="10"/>
        <rFont val="Times New Roman"/>
        <family val="1"/>
        <charset val="204"/>
      </rPr>
      <t xml:space="preserve"> </t>
    </r>
  </si>
  <si>
    <t>ОБОБЩЕНА КОЛИЧЕСТВЕНА СМЕТКА - УЛИЦА</t>
  </si>
  <si>
    <t xml:space="preserve">                                                                                                                                     Образец №5</t>
  </si>
  <si>
    <t>Изготвил:</t>
  </si>
  <si>
    <t>/подпис и печат/</t>
  </si>
  <si>
    <t>Разкъртване на бетонови бордюри 18/35  и превоз на депо, включително всички разходи, съгласно проекта.</t>
  </si>
  <si>
    <t xml:space="preserve">Демонтаж  на съществуващи парапети. </t>
  </si>
  <si>
    <t>ОБОБЩЕНА КОЛИЧЕСТВЕНА СМЕТКА - ТРОТОАР</t>
  </si>
</sst>
</file>

<file path=xl/styles.xml><?xml version="1.0" encoding="utf-8"?>
<styleSheet xmlns="http://schemas.openxmlformats.org/spreadsheetml/2006/main">
  <numFmts count="9">
    <numFmt numFmtId="164" formatCode="_(&quot;$&quot;* #,##0.00_);_(&quot;$&quot;* \(#,##0.00\);_(&quot;$&quot;* &quot;-&quot;??_);_(@_)"/>
    <numFmt numFmtId="165" formatCode="#0\+000.00"/>
    <numFmt numFmtId="166" formatCode="0.0"/>
    <numFmt numFmtId="167" formatCode="0&quot;+&quot;000.00"/>
    <numFmt numFmtId="168" formatCode="#0\+000"/>
    <numFmt numFmtId="169" formatCode="#\+##0.00"/>
    <numFmt numFmtId="170" formatCode="#,##0\м\2"/>
    <numFmt numFmtId="171" formatCode="0\Б\Р"/>
    <numFmt numFmtId="172" formatCode="#,##0.00\м\2"/>
  </numFmts>
  <fonts count="53"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vertAlign val="superscript"/>
      <sz val="10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i/>
      <u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u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b/>
      <vertAlign val="superscript"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vertAlign val="superscript"/>
      <sz val="10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color rgb="FFFF0000"/>
      <name val="Arial"/>
      <family val="2"/>
      <charset val="204"/>
    </font>
    <font>
      <u/>
      <sz val="10"/>
      <name val="Arial"/>
      <family val="2"/>
      <charset val="204"/>
    </font>
    <font>
      <i/>
      <sz val="10"/>
      <color indexed="28"/>
      <name val="Arial"/>
      <family val="2"/>
      <charset val="204"/>
    </font>
    <font>
      <b/>
      <sz val="12"/>
      <name val="Arial"/>
      <family val="2"/>
      <charset val="204"/>
    </font>
    <font>
      <b/>
      <u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2"/>
      <name val="Arial"/>
      <family val="2"/>
      <charset val="204"/>
    </font>
    <font>
      <b/>
      <i/>
      <sz val="10"/>
      <name val="Arial"/>
      <family val="2"/>
      <charset val="204"/>
    </font>
    <font>
      <sz val="16"/>
      <color theme="1"/>
      <name val="Arial"/>
      <family val="2"/>
      <charset val="204"/>
    </font>
    <font>
      <sz val="10"/>
      <name val="Timok"/>
      <charset val="204"/>
    </font>
    <font>
      <i/>
      <sz val="10"/>
      <name val="Arial"/>
      <family val="2"/>
      <charset val="204"/>
    </font>
    <font>
      <b/>
      <i/>
      <u/>
      <sz val="11"/>
      <name val="Arial"/>
      <family val="2"/>
      <charset val="204"/>
    </font>
    <font>
      <sz val="10"/>
      <name val="Timok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Timok"/>
    </font>
    <font>
      <b/>
      <sz val="12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u/>
      <sz val="11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sz val="12"/>
      <name val="Arial"/>
      <family val="2"/>
    </font>
    <font>
      <sz val="12"/>
      <color indexed="8"/>
      <name val="Arial"/>
      <family val="2"/>
      <charset val="204"/>
    </font>
    <font>
      <b/>
      <u/>
      <sz val="12"/>
      <color indexed="8"/>
      <name val="Arial"/>
      <family val="2"/>
      <charset val="204"/>
    </font>
    <font>
      <b/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indexed="28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8" fillId="0" borderId="0"/>
    <xf numFmtId="0" fontId="9" fillId="0" borderId="0"/>
    <xf numFmtId="0" fontId="34" fillId="0" borderId="0"/>
    <xf numFmtId="0" fontId="34" fillId="0" borderId="0"/>
    <xf numFmtId="0" fontId="34" fillId="0" borderId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0" fontId="34" fillId="0" borderId="0"/>
    <xf numFmtId="0" fontId="9" fillId="0" borderId="0"/>
  </cellStyleXfs>
  <cellXfs count="31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5" fontId="0" fillId="0" borderId="0" xfId="0" applyNumberFormat="1"/>
    <xf numFmtId="2" fontId="0" fillId="0" borderId="0" xfId="0" applyNumberFormat="1"/>
    <xf numFmtId="1" fontId="0" fillId="0" borderId="0" xfId="0" applyNumberFormat="1"/>
    <xf numFmtId="0" fontId="1" fillId="0" borderId="0" xfId="0" applyFo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5" fontId="0" fillId="0" borderId="0" xfId="0" applyNumberFormat="1" applyFill="1"/>
    <xf numFmtId="0" fontId="5" fillId="0" borderId="0" xfId="0" applyFont="1" applyFill="1" applyAlignment="1">
      <alignment horizontal="left"/>
    </xf>
    <xf numFmtId="0" fontId="0" fillId="0" borderId="0" xfId="0" applyFill="1"/>
    <xf numFmtId="0" fontId="7" fillId="0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166" fontId="0" fillId="0" borderId="0" xfId="0" applyNumberFormat="1" applyFill="1"/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center"/>
    </xf>
    <xf numFmtId="2" fontId="1" fillId="0" borderId="4" xfId="0" applyNumberFormat="1" applyFont="1" applyBorder="1"/>
    <xf numFmtId="2" fontId="2" fillId="0" borderId="3" xfId="0" applyNumberFormat="1" applyFont="1" applyBorder="1"/>
    <xf numFmtId="0" fontId="2" fillId="0" borderId="0" xfId="0" applyFont="1"/>
    <xf numFmtId="1" fontId="5" fillId="0" borderId="0" xfId="0" applyNumberFormat="1" applyFont="1"/>
    <xf numFmtId="0" fontId="2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10" fillId="0" borderId="0" xfId="0" applyFont="1" applyFill="1" applyBorder="1" applyAlignment="1">
      <alignment horizontal="center" vertical="center" wrapText="1"/>
    </xf>
    <xf numFmtId="0" fontId="0" fillId="0" borderId="9" xfId="0" applyBorder="1"/>
    <xf numFmtId="2" fontId="0" fillId="0" borderId="1" xfId="0" applyNumberFormat="1" applyBorder="1"/>
    <xf numFmtId="0" fontId="0" fillId="0" borderId="11" xfId="0" applyBorder="1"/>
    <xf numFmtId="2" fontId="0" fillId="0" borderId="12" xfId="0" applyNumberFormat="1" applyBorder="1"/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textRotation="90" wrapText="1"/>
    </xf>
    <xf numFmtId="0" fontId="14" fillId="3" borderId="1" xfId="0" applyFont="1" applyFill="1" applyBorder="1" applyAlignment="1">
      <alignment horizontal="center" vertical="center" textRotation="90" wrapText="1"/>
    </xf>
    <xf numFmtId="0" fontId="14" fillId="3" borderId="10" xfId="0" applyFont="1" applyFill="1" applyBorder="1" applyAlignment="1">
      <alignment horizontal="center" vertical="center" textRotation="90" wrapText="1"/>
    </xf>
    <xf numFmtId="0" fontId="13" fillId="3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2" fontId="0" fillId="0" borderId="13" xfId="0" applyNumberFormat="1" applyBorder="1"/>
    <xf numFmtId="2" fontId="0" fillId="0" borderId="10" xfId="0" applyNumberFormat="1" applyBorder="1"/>
    <xf numFmtId="1" fontId="2" fillId="3" borderId="16" xfId="0" applyNumberFormat="1" applyFont="1" applyFill="1" applyBorder="1"/>
    <xf numFmtId="1" fontId="2" fillId="3" borderId="17" xfId="0" applyNumberFormat="1" applyFont="1" applyFill="1" applyBorder="1"/>
    <xf numFmtId="1" fontId="2" fillId="0" borderId="0" xfId="0" applyNumberFormat="1" applyFont="1" applyAlignment="1">
      <alignment horizontal="left"/>
    </xf>
    <xf numFmtId="0" fontId="16" fillId="0" borderId="0" xfId="0" applyFont="1"/>
    <xf numFmtId="0" fontId="0" fillId="0" borderId="0" xfId="0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1" fontId="18" fillId="2" borderId="25" xfId="0" applyNumberFormat="1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0" fillId="0" borderId="0" xfId="0" applyAlignment="1"/>
    <xf numFmtId="167" fontId="0" fillId="0" borderId="27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18" fillId="2" borderId="25" xfId="0" applyFont="1" applyFill="1" applyBorder="1" applyAlignment="1">
      <alignment horizontal="center"/>
    </xf>
    <xf numFmtId="0" fontId="19" fillId="2" borderId="25" xfId="0" applyFont="1" applyFill="1" applyBorder="1" applyAlignment="1">
      <alignment horizontal="center"/>
    </xf>
    <xf numFmtId="0" fontId="19" fillId="2" borderId="26" xfId="0" applyFont="1" applyFill="1" applyBorder="1" applyAlignment="1">
      <alignment horizontal="center"/>
    </xf>
    <xf numFmtId="0" fontId="18" fillId="2" borderId="26" xfId="0" applyFont="1" applyFill="1" applyBorder="1" applyAlignment="1">
      <alignment horizontal="center"/>
    </xf>
    <xf numFmtId="0" fontId="20" fillId="0" borderId="0" xfId="0" applyFont="1"/>
    <xf numFmtId="0" fontId="0" fillId="0" borderId="0" xfId="0" applyAlignment="1">
      <alignment horizontal="right" wrapText="1"/>
    </xf>
    <xf numFmtId="0" fontId="14" fillId="2" borderId="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1" fontId="18" fillId="2" borderId="29" xfId="0" applyNumberFormat="1" applyFont="1" applyFill="1" applyBorder="1" applyAlignment="1">
      <alignment horizontal="center"/>
    </xf>
    <xf numFmtId="0" fontId="9" fillId="4" borderId="0" xfId="1" applyFont="1" applyFill="1" applyAlignment="1">
      <alignment horizontal="center"/>
    </xf>
    <xf numFmtId="0" fontId="9" fillId="4" borderId="0" xfId="1" applyFont="1" applyFill="1"/>
    <xf numFmtId="0" fontId="9" fillId="0" borderId="0" xfId="1" applyFont="1"/>
    <xf numFmtId="0" fontId="9" fillId="4" borderId="0" xfId="1" applyFont="1" applyFill="1" applyAlignment="1">
      <alignment horizontal="centerContinuous"/>
    </xf>
    <xf numFmtId="0" fontId="9" fillId="4" borderId="0" xfId="1" applyFont="1" applyFill="1" applyAlignment="1"/>
    <xf numFmtId="0" fontId="26" fillId="4" borderId="0" xfId="1" applyFont="1" applyFill="1" applyAlignment="1">
      <alignment horizontal="centerContinuous"/>
    </xf>
    <xf numFmtId="0" fontId="29" fillId="4" borderId="0" xfId="1" applyFont="1" applyFill="1" applyAlignment="1">
      <alignment horizontal="centerContinuous"/>
    </xf>
    <xf numFmtId="0" fontId="9" fillId="4" borderId="0" xfId="1" applyFont="1" applyFill="1" applyBorder="1" applyAlignment="1">
      <alignment horizontal="center"/>
    </xf>
    <xf numFmtId="0" fontId="9" fillId="4" borderId="0" xfId="1" applyFont="1" applyFill="1" applyBorder="1"/>
    <xf numFmtId="0" fontId="9" fillId="0" borderId="30" xfId="1" applyFont="1" applyBorder="1" applyAlignment="1">
      <alignment horizontal="center"/>
    </xf>
    <xf numFmtId="0" fontId="9" fillId="0" borderId="31" xfId="1" applyFont="1" applyBorder="1" applyAlignment="1">
      <alignment horizontal="center"/>
    </xf>
    <xf numFmtId="0" fontId="9" fillId="0" borderId="32" xfId="1" applyFont="1" applyBorder="1" applyAlignment="1">
      <alignment horizontal="center"/>
    </xf>
    <xf numFmtId="0" fontId="9" fillId="0" borderId="11" xfId="1" applyFont="1" applyBorder="1" applyAlignment="1">
      <alignment horizontal="center"/>
    </xf>
    <xf numFmtId="0" fontId="9" fillId="0" borderId="12" xfId="1" applyFont="1" applyBorder="1"/>
    <xf numFmtId="0" fontId="9" fillId="0" borderId="12" xfId="1" applyFont="1" applyBorder="1" applyAlignment="1">
      <alignment horizontal="center" textRotation="180"/>
    </xf>
    <xf numFmtId="0" fontId="9" fillId="0" borderId="13" xfId="1" applyFont="1" applyBorder="1" applyAlignment="1">
      <alignment horizontal="center"/>
    </xf>
    <xf numFmtId="0" fontId="10" fillId="0" borderId="9" xfId="1" applyFont="1" applyBorder="1" applyAlignment="1">
      <alignment horizontal="center"/>
    </xf>
    <xf numFmtId="0" fontId="9" fillId="0" borderId="1" xfId="1" applyFont="1" applyBorder="1"/>
    <xf numFmtId="0" fontId="9" fillId="0" borderId="1" xfId="1" applyFont="1" applyBorder="1" applyAlignment="1">
      <alignment horizontal="center"/>
    </xf>
    <xf numFmtId="1" fontId="9" fillId="0" borderId="19" xfId="1" applyNumberFormat="1" applyFont="1" applyBorder="1" applyAlignment="1">
      <alignment horizontal="center"/>
    </xf>
    <xf numFmtId="0" fontId="9" fillId="0" borderId="1" xfId="1" applyFont="1" applyFill="1" applyBorder="1"/>
    <xf numFmtId="0" fontId="9" fillId="0" borderId="1" xfId="1" applyFont="1" applyFill="1" applyBorder="1" applyAlignment="1">
      <alignment horizontal="center"/>
    </xf>
    <xf numFmtId="0" fontId="9" fillId="0" borderId="9" xfId="1" applyFont="1" applyBorder="1" applyAlignment="1">
      <alignment horizontal="center"/>
    </xf>
    <xf numFmtId="0" fontId="9" fillId="0" borderId="19" xfId="1" applyFont="1" applyBorder="1" applyAlignment="1">
      <alignment horizontal="center"/>
    </xf>
    <xf numFmtId="0" fontId="9" fillId="0" borderId="1" xfId="1" applyFont="1" applyBorder="1" applyAlignment="1"/>
    <xf numFmtId="1" fontId="9" fillId="0" borderId="19" xfId="1" applyNumberFormat="1" applyFont="1" applyFill="1" applyBorder="1" applyAlignment="1">
      <alignment horizontal="center"/>
    </xf>
    <xf numFmtId="0" fontId="10" fillId="0" borderId="1" xfId="1" applyFont="1" applyBorder="1"/>
    <xf numFmtId="0" fontId="10" fillId="0" borderId="1" xfId="1" applyFont="1" applyBorder="1" applyAlignment="1">
      <alignment horizontal="center"/>
    </xf>
    <xf numFmtId="1" fontId="30" fillId="0" borderId="19" xfId="1" applyNumberFormat="1" applyFont="1" applyBorder="1" applyAlignment="1">
      <alignment horizontal="center"/>
    </xf>
    <xf numFmtId="166" fontId="9" fillId="0" borderId="19" xfId="1" applyNumberFormat="1" applyFont="1" applyBorder="1" applyAlignment="1">
      <alignment horizontal="center"/>
    </xf>
    <xf numFmtId="0" fontId="10" fillId="0" borderId="24" xfId="1" applyFont="1" applyBorder="1" applyAlignment="1">
      <alignment horizontal="center"/>
    </xf>
    <xf numFmtId="0" fontId="9" fillId="0" borderId="25" xfId="1" applyFont="1" applyBorder="1"/>
    <xf numFmtId="0" fontId="10" fillId="0" borderId="25" xfId="1" applyFont="1" applyBorder="1" applyAlignment="1">
      <alignment horizontal="center"/>
    </xf>
    <xf numFmtId="1" fontId="30" fillId="0" borderId="26" xfId="1" applyNumberFormat="1" applyFont="1" applyBorder="1" applyAlignment="1">
      <alignment horizontal="center"/>
    </xf>
    <xf numFmtId="0" fontId="31" fillId="0" borderId="0" xfId="1" applyFont="1" applyAlignment="1">
      <alignment horizontal="center"/>
    </xf>
    <xf numFmtId="0" fontId="31" fillId="0" borderId="0" xfId="1" applyFont="1"/>
    <xf numFmtId="0" fontId="28" fillId="0" borderId="0" xfId="1"/>
    <xf numFmtId="0" fontId="32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ill="1" applyBorder="1"/>
    <xf numFmtId="165" fontId="18" fillId="0" borderId="0" xfId="0" applyNumberFormat="1" applyFont="1" applyFill="1"/>
    <xf numFmtId="0" fontId="18" fillId="0" borderId="0" xfId="0" applyFont="1"/>
    <xf numFmtId="166" fontId="18" fillId="0" borderId="0" xfId="0" applyNumberFormat="1" applyFont="1" applyFill="1"/>
    <xf numFmtId="1" fontId="18" fillId="0" borderId="0" xfId="0" applyNumberFormat="1" applyFont="1"/>
    <xf numFmtId="2" fontId="18" fillId="0" borderId="0" xfId="0" applyNumberFormat="1" applyFont="1"/>
    <xf numFmtId="0" fontId="5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67" fontId="0" fillId="0" borderId="21" xfId="0" applyNumberFormat="1" applyBorder="1" applyAlignment="1">
      <alignment horizontal="center"/>
    </xf>
    <xf numFmtId="167" fontId="0" fillId="0" borderId="38" xfId="0" applyNumberFormat="1" applyBorder="1" applyAlignment="1">
      <alignment horizontal="center"/>
    </xf>
    <xf numFmtId="0" fontId="14" fillId="2" borderId="39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1" fillId="2" borderId="1" xfId="0" quotePrefix="1" applyFont="1" applyFill="1" applyBorder="1" applyAlignment="1">
      <alignment horizontal="center" vertical="center" wrapText="1"/>
    </xf>
    <xf numFmtId="168" fontId="0" fillId="0" borderId="22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166" fontId="0" fillId="0" borderId="48" xfId="0" applyNumberFormat="1" applyBorder="1" applyAlignment="1">
      <alignment horizontal="center"/>
    </xf>
    <xf numFmtId="0" fontId="36" fillId="0" borderId="0" xfId="0" applyFont="1" applyFill="1"/>
    <xf numFmtId="2" fontId="36" fillId="0" borderId="0" xfId="0" applyNumberFormat="1" applyFont="1" applyFill="1"/>
    <xf numFmtId="1" fontId="38" fillId="0" borderId="0" xfId="0" applyNumberFormat="1" applyFont="1" applyFill="1" applyAlignment="1">
      <alignment horizontal="center"/>
    </xf>
    <xf numFmtId="2" fontId="37" fillId="0" borderId="0" xfId="0" applyNumberFormat="1" applyFont="1" applyFill="1"/>
    <xf numFmtId="0" fontId="39" fillId="0" borderId="0" xfId="0" applyFont="1" applyFill="1"/>
    <xf numFmtId="0" fontId="36" fillId="0" borderId="0" xfId="0" applyFont="1" applyFill="1" applyAlignment="1">
      <alignment horizontal="center"/>
    </xf>
    <xf numFmtId="0" fontId="0" fillId="0" borderId="0" xfId="0"/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vertical="center"/>
    </xf>
    <xf numFmtId="2" fontId="10" fillId="0" borderId="1" xfId="0" applyNumberFormat="1" applyFont="1" applyFill="1" applyBorder="1" applyAlignment="1">
      <alignment vertical="center"/>
    </xf>
    <xf numFmtId="0" fontId="32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23" fillId="5" borderId="1" xfId="0" applyFont="1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vertical="center" wrapText="1"/>
    </xf>
    <xf numFmtId="2" fontId="0" fillId="0" borderId="0" xfId="0" applyNumberFormat="1" applyFill="1" applyAlignment="1">
      <alignment vertical="center"/>
    </xf>
    <xf numFmtId="0" fontId="0" fillId="5" borderId="1" xfId="0" applyFill="1" applyBorder="1" applyAlignment="1">
      <alignment horizontal="center" vertical="center" wrapText="1"/>
    </xf>
    <xf numFmtId="2" fontId="0" fillId="5" borderId="1" xfId="0" applyNumberFormat="1" applyFill="1" applyBorder="1" applyAlignment="1">
      <alignment horizontal="center" vertical="center" wrapText="1"/>
    </xf>
    <xf numFmtId="2" fontId="0" fillId="5" borderId="1" xfId="0" applyNumberFormat="1" applyFill="1" applyBorder="1" applyAlignment="1">
      <alignment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2" fontId="0" fillId="0" borderId="35" xfId="0" applyNumberFormat="1" applyFill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32" fillId="0" borderId="0" xfId="0" applyFont="1" applyAlignment="1">
      <alignment horizontal="left" wrapText="1"/>
    </xf>
    <xf numFmtId="0" fontId="32" fillId="0" borderId="0" xfId="0" applyFont="1" applyAlignment="1">
      <alignment wrapText="1"/>
    </xf>
    <xf numFmtId="0" fontId="40" fillId="0" borderId="0" xfId="0" applyFont="1"/>
    <xf numFmtId="0" fontId="41" fillId="0" borderId="0" xfId="3" applyFont="1"/>
    <xf numFmtId="0" fontId="41" fillId="0" borderId="0" xfId="3" applyFont="1" applyAlignment="1">
      <alignment horizontal="center"/>
    </xf>
    <xf numFmtId="0" fontId="42" fillId="0" borderId="0" xfId="3" applyFont="1" applyAlignment="1">
      <alignment horizontal="left"/>
    </xf>
    <xf numFmtId="0" fontId="25" fillId="0" borderId="5" xfId="4" applyFont="1" applyFill="1" applyBorder="1" applyAlignment="1">
      <alignment horizontal="center" vertical="center" wrapText="1"/>
    </xf>
    <xf numFmtId="0" fontId="41" fillId="0" borderId="44" xfId="5" applyFont="1" applyBorder="1" applyAlignment="1">
      <alignment horizontal="center" vertical="top" wrapText="1"/>
    </xf>
    <xf numFmtId="0" fontId="41" fillId="0" borderId="16" xfId="5" applyFont="1" applyBorder="1" applyAlignment="1">
      <alignment horizontal="center" vertical="center" wrapText="1"/>
    </xf>
    <xf numFmtId="0" fontId="41" fillId="0" borderId="17" xfId="5" applyFont="1" applyBorder="1" applyAlignment="1">
      <alignment horizontal="center" vertical="center" wrapText="1"/>
    </xf>
    <xf numFmtId="0" fontId="41" fillId="0" borderId="6" xfId="5" applyFont="1" applyBorder="1" applyAlignment="1">
      <alignment horizontal="center" vertical="center" wrapText="1"/>
    </xf>
    <xf numFmtId="0" fontId="41" fillId="0" borderId="41" xfId="5" applyFont="1" applyBorder="1" applyAlignment="1">
      <alignment horizontal="center" vertical="center" wrapText="1"/>
    </xf>
    <xf numFmtId="169" fontId="41" fillId="0" borderId="42" xfId="6" applyNumberFormat="1" applyFont="1" applyBorder="1" applyAlignment="1">
      <alignment horizontal="center" vertical="center" wrapText="1"/>
    </xf>
    <xf numFmtId="3" fontId="41" fillId="0" borderId="18" xfId="5" applyNumberFormat="1" applyFont="1" applyBorder="1" applyAlignment="1">
      <alignment horizontal="center" vertical="center" wrapText="1"/>
    </xf>
    <xf numFmtId="0" fontId="25" fillId="0" borderId="24" xfId="4" applyFont="1" applyFill="1" applyBorder="1" applyAlignment="1">
      <alignment horizontal="center"/>
    </xf>
    <xf numFmtId="0" fontId="41" fillId="0" borderId="34" xfId="5" applyFont="1" applyBorder="1" applyAlignment="1">
      <alignment horizontal="center" vertical="center" wrapText="1"/>
    </xf>
    <xf numFmtId="49" fontId="41" fillId="0" borderId="1" xfId="5" applyNumberFormat="1" applyFont="1" applyBorder="1" applyAlignment="1">
      <alignment horizontal="left" vertical="center"/>
    </xf>
    <xf numFmtId="169" fontId="41" fillId="0" borderId="40" xfId="7" applyNumberFormat="1" applyFont="1" applyBorder="1" applyAlignment="1">
      <alignment horizontal="center" vertical="center" wrapText="1"/>
    </xf>
    <xf numFmtId="2" fontId="41" fillId="0" borderId="13" xfId="5" applyNumberFormat="1" applyFont="1" applyBorder="1" applyAlignment="1">
      <alignment horizontal="center" vertical="center" wrapText="1"/>
    </xf>
    <xf numFmtId="0" fontId="41" fillId="0" borderId="0" xfId="5" applyFont="1"/>
    <xf numFmtId="0" fontId="25" fillId="0" borderId="43" xfId="4" applyFont="1" applyFill="1" applyBorder="1" applyAlignment="1">
      <alignment horizontal="center"/>
    </xf>
    <xf numFmtId="0" fontId="41" fillId="0" borderId="44" xfId="3" applyFont="1" applyBorder="1" applyAlignment="1">
      <alignment horizontal="center" vertical="center"/>
    </xf>
    <xf numFmtId="0" fontId="35" fillId="0" borderId="44" xfId="3" applyFont="1" applyBorder="1" applyAlignment="1">
      <alignment horizontal="right" vertical="center"/>
    </xf>
    <xf numFmtId="170" fontId="35" fillId="0" borderId="17" xfId="3" applyNumberFormat="1" applyFont="1" applyBorder="1" applyAlignment="1">
      <alignment horizontal="right" vertical="center" wrapText="1"/>
    </xf>
    <xf numFmtId="169" fontId="41" fillId="0" borderId="33" xfId="6" applyNumberFormat="1" applyFont="1" applyBorder="1" applyAlignment="1">
      <alignment horizontal="left" vertical="center" wrapText="1"/>
    </xf>
    <xf numFmtId="169" fontId="41" fillId="0" borderId="4" xfId="6" applyNumberFormat="1" applyFont="1" applyBorder="1" applyAlignment="1">
      <alignment horizontal="center" vertical="center" wrapText="1"/>
    </xf>
    <xf numFmtId="170" fontId="41" fillId="0" borderId="0" xfId="5" applyNumberFormat="1" applyFont="1"/>
    <xf numFmtId="4" fontId="41" fillId="0" borderId="13" xfId="5" applyNumberFormat="1" applyFont="1" applyBorder="1" applyAlignment="1">
      <alignment horizontal="center" vertical="center" wrapText="1"/>
    </xf>
    <xf numFmtId="169" fontId="41" fillId="0" borderId="40" xfId="6" applyNumberFormat="1" applyFont="1" applyBorder="1" applyAlignment="1">
      <alignment horizontal="center" vertical="center" wrapText="1"/>
    </xf>
    <xf numFmtId="171" fontId="35" fillId="0" borderId="17" xfId="3" applyNumberFormat="1" applyFont="1" applyBorder="1" applyAlignment="1">
      <alignment horizontal="right" vertical="center" wrapText="1"/>
    </xf>
    <xf numFmtId="3" fontId="41" fillId="0" borderId="19" xfId="3" applyNumberFormat="1" applyFont="1" applyBorder="1" applyAlignment="1">
      <alignment horizontal="center" vertical="center" wrapText="1"/>
    </xf>
    <xf numFmtId="0" fontId="41" fillId="0" borderId="45" xfId="3" applyFont="1" applyBorder="1"/>
    <xf numFmtId="0" fontId="41" fillId="0" borderId="49" xfId="5" applyFont="1" applyBorder="1" applyAlignment="1">
      <alignment horizontal="center" vertical="center" wrapText="1"/>
    </xf>
    <xf numFmtId="49" fontId="41" fillId="0" borderId="46" xfId="5" applyNumberFormat="1" applyFont="1" applyBorder="1" applyAlignment="1">
      <alignment horizontal="left" vertical="center"/>
    </xf>
    <xf numFmtId="169" fontId="41" fillId="0" borderId="22" xfId="6" applyNumberFormat="1" applyFont="1" applyBorder="1" applyAlignment="1">
      <alignment horizontal="center" vertical="center" wrapText="1"/>
    </xf>
    <xf numFmtId="3" fontId="41" fillId="0" borderId="47" xfId="5" applyNumberFormat="1" applyFont="1" applyBorder="1" applyAlignment="1">
      <alignment horizontal="center" vertical="center" wrapText="1"/>
    </xf>
    <xf numFmtId="0" fontId="41" fillId="0" borderId="43" xfId="3" applyFont="1" applyBorder="1"/>
    <xf numFmtId="0" fontId="41" fillId="0" borderId="50" xfId="3" applyFont="1" applyBorder="1"/>
    <xf numFmtId="0" fontId="41" fillId="0" borderId="51" xfId="5" applyFont="1" applyBorder="1" applyAlignment="1">
      <alignment horizontal="center" vertical="center" wrapText="1"/>
    </xf>
    <xf numFmtId="49" fontId="41" fillId="0" borderId="52" xfId="5" applyNumberFormat="1" applyFont="1" applyBorder="1" applyAlignment="1">
      <alignment horizontal="left" vertical="center"/>
    </xf>
    <xf numFmtId="169" fontId="41" fillId="0" borderId="53" xfId="6" applyNumberFormat="1" applyFont="1" applyBorder="1" applyAlignment="1">
      <alignment horizontal="center" vertical="center" wrapText="1"/>
    </xf>
    <xf numFmtId="0" fontId="41" fillId="0" borderId="0" xfId="4" applyFont="1"/>
    <xf numFmtId="0" fontId="41" fillId="0" borderId="0" xfId="3" applyFont="1" applyBorder="1"/>
    <xf numFmtId="0" fontId="41" fillId="0" borderId="0" xfId="3" applyFont="1" applyBorder="1" applyAlignment="1">
      <alignment horizontal="center" vertical="center"/>
    </xf>
    <xf numFmtId="0" fontId="35" fillId="0" borderId="0" xfId="3" applyFont="1" applyBorder="1" applyAlignment="1">
      <alignment horizontal="right" vertical="center"/>
    </xf>
    <xf numFmtId="171" fontId="35" fillId="0" borderId="0" xfId="3" applyNumberFormat="1" applyFont="1" applyBorder="1" applyAlignment="1">
      <alignment horizontal="center" vertical="center" wrapText="1"/>
    </xf>
    <xf numFmtId="0" fontId="25" fillId="0" borderId="0" xfId="9" applyFont="1"/>
    <xf numFmtId="0" fontId="25" fillId="0" borderId="0" xfId="9" applyFont="1" applyAlignment="1">
      <alignment horizontal="center"/>
    </xf>
    <xf numFmtId="0" fontId="25" fillId="0" borderId="0" xfId="0" applyFont="1"/>
    <xf numFmtId="49" fontId="41" fillId="0" borderId="0" xfId="8" applyNumberFormat="1" applyFont="1" applyFill="1"/>
    <xf numFmtId="0" fontId="25" fillId="0" borderId="50" xfId="4" applyFont="1" applyFill="1" applyBorder="1" applyAlignment="1">
      <alignment horizontal="center"/>
    </xf>
    <xf numFmtId="0" fontId="25" fillId="0" borderId="54" xfId="4" applyFont="1" applyFill="1" applyBorder="1" applyAlignment="1">
      <alignment horizontal="center"/>
    </xf>
    <xf numFmtId="172" fontId="35" fillId="0" borderId="17" xfId="3" applyNumberFormat="1" applyFont="1" applyBorder="1" applyAlignment="1">
      <alignment horizontal="right" vertical="center" wrapText="1"/>
    </xf>
    <xf numFmtId="4" fontId="41" fillId="0" borderId="18" xfId="5" applyNumberFormat="1" applyFont="1" applyBorder="1" applyAlignment="1">
      <alignment horizontal="center" vertical="center" wrapText="1"/>
    </xf>
    <xf numFmtId="4" fontId="41" fillId="0" borderId="19" xfId="5" applyNumberFormat="1" applyFont="1" applyBorder="1" applyAlignment="1">
      <alignment horizontal="right" vertical="center" wrapText="1"/>
    </xf>
    <xf numFmtId="0" fontId="3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textRotation="90" wrapText="1"/>
    </xf>
    <xf numFmtId="166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top" wrapText="1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left" vertical="center"/>
    </xf>
    <xf numFmtId="0" fontId="36" fillId="0" borderId="0" xfId="0" applyFont="1" applyFill="1" applyAlignment="1">
      <alignment vertical="center"/>
    </xf>
    <xf numFmtId="2" fontId="36" fillId="0" borderId="0" xfId="0" applyNumberFormat="1" applyFont="1" applyFill="1" applyAlignment="1">
      <alignment vertical="center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vertical="center"/>
    </xf>
    <xf numFmtId="0" fontId="47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8" fillId="0" borderId="1" xfId="0" applyFont="1" applyFill="1" applyBorder="1" applyAlignment="1">
      <alignment horizontal="center" vertical="center" textRotation="90" wrapText="1"/>
    </xf>
    <xf numFmtId="0" fontId="48" fillId="0" borderId="1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vertical="center" wrapText="1"/>
    </xf>
    <xf numFmtId="0" fontId="45" fillId="5" borderId="1" xfId="0" applyFont="1" applyFill="1" applyBorder="1" applyAlignment="1">
      <alignment vertical="center" wrapText="1"/>
    </xf>
    <xf numFmtId="0" fontId="49" fillId="5" borderId="1" xfId="0" applyFont="1" applyFill="1" applyBorder="1" applyAlignment="1">
      <alignment vertical="center" wrapText="1"/>
    </xf>
    <xf numFmtId="0" fontId="45" fillId="0" borderId="1" xfId="0" applyFont="1" applyFill="1" applyBorder="1" applyAlignment="1">
      <alignment horizontal="center" vertical="center" wrapText="1"/>
    </xf>
    <xf numFmtId="2" fontId="45" fillId="0" borderId="1" xfId="0" applyNumberFormat="1" applyFont="1" applyFill="1" applyBorder="1" applyAlignment="1">
      <alignment horizontal="center" vertical="center" wrapText="1"/>
    </xf>
    <xf numFmtId="2" fontId="45" fillId="0" borderId="1" xfId="0" applyNumberFormat="1" applyFont="1" applyFill="1" applyBorder="1" applyAlignment="1">
      <alignment vertical="center" wrapText="1"/>
    </xf>
    <xf numFmtId="2" fontId="45" fillId="0" borderId="0" xfId="0" applyNumberFormat="1" applyFont="1" applyFill="1" applyAlignment="1">
      <alignment vertical="center"/>
    </xf>
    <xf numFmtId="0" fontId="45" fillId="5" borderId="1" xfId="0" applyFont="1" applyFill="1" applyBorder="1" applyAlignment="1">
      <alignment horizontal="center" vertical="center" wrapText="1"/>
    </xf>
    <xf numFmtId="2" fontId="45" fillId="5" borderId="1" xfId="0" applyNumberFormat="1" applyFont="1" applyFill="1" applyBorder="1" applyAlignment="1">
      <alignment horizontal="center" vertical="center" wrapText="1"/>
    </xf>
    <xf numFmtId="2" fontId="45" fillId="5" borderId="1" xfId="0" applyNumberFormat="1" applyFont="1" applyFill="1" applyBorder="1" applyAlignment="1">
      <alignment vertical="center" wrapText="1"/>
    </xf>
    <xf numFmtId="2" fontId="50" fillId="0" borderId="1" xfId="0" applyNumberFormat="1" applyFont="1" applyFill="1" applyBorder="1" applyAlignment="1">
      <alignment horizontal="center" vertical="center" wrapText="1"/>
    </xf>
    <xf numFmtId="166" fontId="45" fillId="0" borderId="1" xfId="0" applyNumberFormat="1" applyFont="1" applyFill="1" applyBorder="1" applyAlignment="1">
      <alignment horizontal="center" vertical="center" wrapText="1"/>
    </xf>
    <xf numFmtId="2" fontId="45" fillId="0" borderId="0" xfId="0" applyNumberFormat="1" applyFont="1" applyFill="1" applyAlignment="1">
      <alignment horizontal="center" vertical="center"/>
    </xf>
    <xf numFmtId="0" fontId="45" fillId="0" borderId="1" xfId="0" applyFont="1" applyFill="1" applyBorder="1" applyAlignment="1">
      <alignment horizontal="center" vertical="top" wrapText="1"/>
    </xf>
    <xf numFmtId="0" fontId="52" fillId="0" borderId="1" xfId="0" applyFont="1" applyFill="1" applyBorder="1" applyAlignment="1">
      <alignment vertical="center" wrapText="1"/>
    </xf>
    <xf numFmtId="0" fontId="49" fillId="0" borderId="1" xfId="0" applyFont="1" applyFill="1" applyBorder="1" applyAlignment="1">
      <alignment horizontal="left" vertical="center" wrapText="1"/>
    </xf>
    <xf numFmtId="0" fontId="49" fillId="0" borderId="1" xfId="0" applyFont="1" applyFill="1" applyBorder="1" applyAlignment="1">
      <alignment horizontal="center" vertical="center" wrapText="1"/>
    </xf>
    <xf numFmtId="1" fontId="45" fillId="0" borderId="1" xfId="0" applyNumberFormat="1" applyFont="1" applyFill="1" applyBorder="1" applyAlignment="1">
      <alignment horizontal="center" vertical="center" wrapText="1"/>
    </xf>
    <xf numFmtId="2" fontId="46" fillId="0" borderId="1" xfId="0" applyNumberFormat="1" applyFont="1" applyFill="1" applyBorder="1" applyAlignment="1">
      <alignment vertical="center"/>
    </xf>
    <xf numFmtId="2" fontId="48" fillId="0" borderId="1" xfId="0" applyNumberFormat="1" applyFont="1" applyFill="1" applyBorder="1" applyAlignment="1">
      <alignment vertical="center"/>
    </xf>
    <xf numFmtId="2" fontId="45" fillId="0" borderId="35" xfId="0" applyNumberFormat="1" applyFont="1" applyFill="1" applyBorder="1" applyAlignment="1">
      <alignment horizontal="center" vertical="center" wrapText="1"/>
    </xf>
    <xf numFmtId="2" fontId="45" fillId="0" borderId="4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right" vertical="center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6" fillId="0" borderId="1" xfId="0" applyFont="1" applyFill="1" applyBorder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5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center" wrapText="1"/>
    </xf>
    <xf numFmtId="0" fontId="48" fillId="0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wrapText="1"/>
    </xf>
    <xf numFmtId="0" fontId="4" fillId="3" borderId="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textRotation="90" wrapText="1"/>
    </xf>
    <xf numFmtId="0" fontId="14" fillId="3" borderId="1" xfId="0" applyFont="1" applyFill="1" applyBorder="1" applyAlignment="1">
      <alignment horizontal="center" vertical="center" textRotation="90" wrapText="1"/>
    </xf>
    <xf numFmtId="0" fontId="14" fillId="3" borderId="2" xfId="0" applyFont="1" applyFill="1" applyBorder="1" applyAlignment="1">
      <alignment horizontal="center" vertical="center" textRotation="90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textRotation="90" wrapText="1"/>
    </xf>
    <xf numFmtId="0" fontId="1" fillId="2" borderId="37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right"/>
    </xf>
    <xf numFmtId="0" fontId="1" fillId="2" borderId="9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35" fillId="0" borderId="0" xfId="3" applyFont="1" applyAlignment="1">
      <alignment horizontal="center"/>
    </xf>
    <xf numFmtId="0" fontId="41" fillId="0" borderId="0" xfId="3" applyFont="1" applyAlignment="1">
      <alignment horizontal="center"/>
    </xf>
  </cellXfs>
  <cellStyles count="10">
    <cellStyle name="Currency_КС_3 ПР" xfId="6"/>
    <cellStyle name="Currency_КС_4 АР" xfId="7"/>
    <cellStyle name="Normal" xfId="0" builtinId="0"/>
    <cellStyle name="Normal 2" xfId="2"/>
    <cellStyle name="Normal_I_KC_VED_POD" xfId="4"/>
    <cellStyle name="Normal_OKS_KIPILOVO" xfId="1"/>
    <cellStyle name="Normal_ZVAN_S~1" xfId="9"/>
    <cellStyle name="Normal_КС_4" xfId="3"/>
    <cellStyle name="Normal_КС_4 АР" xfId="5"/>
    <cellStyle name="Normal_КС_4 АР_КС-4_Отводн" xfId="8"/>
  </cellStyles>
  <dxfs count="4"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5457825" y="190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macro="" textlink="">
      <xdr:nvSpPr>
        <xdr:cNvPr id="3" name="Lin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5457825" y="190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macro="" textlink="">
      <xdr:nvSpPr>
        <xdr:cNvPr id="4" name="Lin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5457825" y="190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SpPr>
          <a:spLocks noChangeShapeType="1"/>
        </xdr:cNvSpPr>
      </xdr:nvSpPr>
      <xdr:spPr bwMode="auto">
        <a:xfrm>
          <a:off x="5238750" y="40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macro="" textlink="">
      <xdr:nvSpPr>
        <xdr:cNvPr id="3" name="Line 2">
          <a:extLst>
            <a:ext uri="{FF2B5EF4-FFF2-40B4-BE49-F238E27FC236}">
              <a16:creationId xmlns="" xmlns:a16="http://schemas.microsoft.com/office/drawing/2014/main" id="{00000000-0008-0000-0900-000003000000}"/>
            </a:ext>
          </a:extLst>
        </xdr:cNvPr>
        <xdr:cNvSpPr>
          <a:spLocks noChangeShapeType="1"/>
        </xdr:cNvSpPr>
      </xdr:nvSpPr>
      <xdr:spPr bwMode="auto">
        <a:xfrm>
          <a:off x="5238750" y="40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macro="" textlink="">
      <xdr:nvSpPr>
        <xdr:cNvPr id="4" name="Line 3">
          <a:extLst>
            <a:ext uri="{FF2B5EF4-FFF2-40B4-BE49-F238E27FC236}">
              <a16:creationId xmlns="" xmlns:a16="http://schemas.microsoft.com/office/drawing/2014/main" id="{00000000-0008-0000-0900-000004000000}"/>
            </a:ext>
          </a:extLst>
        </xdr:cNvPr>
        <xdr:cNvSpPr>
          <a:spLocks noChangeShapeType="1"/>
        </xdr:cNvSpPr>
      </xdr:nvSpPr>
      <xdr:spPr bwMode="auto">
        <a:xfrm>
          <a:off x="5238750" y="40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SpPr>
          <a:spLocks noChangeShapeType="1"/>
        </xdr:cNvSpPr>
      </xdr:nvSpPr>
      <xdr:spPr bwMode="auto">
        <a:xfrm>
          <a:off x="2952750" y="40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macro="" textlink="">
      <xdr:nvSpPr>
        <xdr:cNvPr id="3" name="Line 2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SpPr>
          <a:spLocks noChangeShapeType="1"/>
        </xdr:cNvSpPr>
      </xdr:nvSpPr>
      <xdr:spPr bwMode="auto">
        <a:xfrm>
          <a:off x="2952750" y="40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macro="" textlink="">
      <xdr:nvSpPr>
        <xdr:cNvPr id="4" name="Line 3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SpPr>
          <a:spLocks noChangeShapeType="1"/>
        </xdr:cNvSpPr>
      </xdr:nvSpPr>
      <xdr:spPr bwMode="auto">
        <a:xfrm>
          <a:off x="2952750" y="40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5457825" y="190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macro="" textlink="">
      <xdr:nvSpPr>
        <xdr:cNvPr id="3" name="Line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5457825" y="190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macro="" textlink="">
      <xdr:nvSpPr>
        <xdr:cNvPr id="4" name="Line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5457825" y="190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5" name="Lin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5600700" y="200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6" name="Lin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5600700" y="200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7" name="Lin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5600700" y="200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5572125" y="40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macro="" textlink="">
      <xdr:nvSpPr>
        <xdr:cNvPr id="3" name="Line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>
          <a:off x="5572125" y="40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macro="" textlink="">
      <xdr:nvSpPr>
        <xdr:cNvPr id="4" name="Line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>
          <a:off x="5572125" y="40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5238750" y="40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macro="" textlink="">
      <xdr:nvSpPr>
        <xdr:cNvPr id="3" name="Line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>
          <a:off x="5238750" y="40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macro="" textlink="">
      <xdr:nvSpPr>
        <xdr:cNvPr id="4" name="Line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>
          <a:off x="5238750" y="40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>
          <a:off x="3152775" y="200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macro="" textlink="">
      <xdr:nvSpPr>
        <xdr:cNvPr id="3" name="Line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>
          <a:off x="3152775" y="200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macro="" textlink="">
      <xdr:nvSpPr>
        <xdr:cNvPr id="4" name="Line 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>
          <a:spLocks noChangeShapeType="1"/>
        </xdr:cNvSpPr>
      </xdr:nvSpPr>
      <xdr:spPr bwMode="auto">
        <a:xfrm>
          <a:off x="3152775" y="200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>
          <a:spLocks noChangeShapeType="1"/>
        </xdr:cNvSpPr>
      </xdr:nvSpPr>
      <xdr:spPr bwMode="auto">
        <a:xfrm>
          <a:off x="5238750" y="40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macro="" textlink="">
      <xdr:nvSpPr>
        <xdr:cNvPr id="3" name="Line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>
          <a:spLocks noChangeShapeType="1"/>
        </xdr:cNvSpPr>
      </xdr:nvSpPr>
      <xdr:spPr bwMode="auto">
        <a:xfrm>
          <a:off x="5238750" y="40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macro="" textlink="">
      <xdr:nvSpPr>
        <xdr:cNvPr id="4" name="Line 3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>
          <a:off x="5238750" y="40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ShapeType="1"/>
        </xdr:cNvSpPr>
      </xdr:nvSpPr>
      <xdr:spPr bwMode="auto">
        <a:xfrm>
          <a:off x="5238750" y="40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macro="" textlink="">
      <xdr:nvSpPr>
        <xdr:cNvPr id="3" name="Line 2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ShapeType="1"/>
        </xdr:cNvSpPr>
      </xdr:nvSpPr>
      <xdr:spPr bwMode="auto">
        <a:xfrm>
          <a:off x="5238750" y="40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macro="" textlink="">
      <xdr:nvSpPr>
        <xdr:cNvPr id="4" name="Line 3"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SpPr>
          <a:spLocks noChangeShapeType="1"/>
        </xdr:cNvSpPr>
      </xdr:nvSpPr>
      <xdr:spPr bwMode="auto">
        <a:xfrm>
          <a:off x="5238750" y="40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781050</xdr:colOff>
      <xdr:row>18</xdr:row>
      <xdr:rowOff>28575</xdr:rowOff>
    </xdr:from>
    <xdr:to>
      <xdr:col>6</xdr:col>
      <xdr:colOff>781050</xdr:colOff>
      <xdr:row>22</xdr:row>
      <xdr:rowOff>104775</xdr:rowOff>
    </xdr:to>
    <xdr:sp macro="" textlink="">
      <xdr:nvSpPr>
        <xdr:cNvPr id="2" name="Freeform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SpPr>
          <a:spLocks noChangeAspect="1"/>
        </xdr:cNvSpPr>
      </xdr:nvSpPr>
      <xdr:spPr bwMode="auto">
        <a:xfrm>
          <a:off x="4010025" y="4000500"/>
          <a:ext cx="1628775" cy="723900"/>
        </a:xfrm>
        <a:custGeom>
          <a:avLst/>
          <a:gdLst>
            <a:gd name="T0" fmla="*/ 147 w 1159"/>
            <a:gd name="T1" fmla="*/ 366 h 664"/>
            <a:gd name="T2" fmla="*/ 164 w 1159"/>
            <a:gd name="T3" fmla="*/ 263 h 664"/>
            <a:gd name="T4" fmla="*/ 153 w 1159"/>
            <a:gd name="T5" fmla="*/ 130 h 664"/>
            <a:gd name="T6" fmla="*/ 215 w 1159"/>
            <a:gd name="T7" fmla="*/ 194 h 664"/>
            <a:gd name="T8" fmla="*/ 343 w 1159"/>
            <a:gd name="T9" fmla="*/ 145 h 664"/>
            <a:gd name="T10" fmla="*/ 346 w 1159"/>
            <a:gd name="T11" fmla="*/ 65 h 664"/>
            <a:gd name="T12" fmla="*/ 312 w 1159"/>
            <a:gd name="T13" fmla="*/ 179 h 664"/>
            <a:gd name="T14" fmla="*/ 297 w 1159"/>
            <a:gd name="T15" fmla="*/ 306 h 664"/>
            <a:gd name="T16" fmla="*/ 254 w 1159"/>
            <a:gd name="T17" fmla="*/ 415 h 664"/>
            <a:gd name="T18" fmla="*/ 213 w 1159"/>
            <a:gd name="T19" fmla="*/ 376 h 664"/>
            <a:gd name="T20" fmla="*/ 329 w 1159"/>
            <a:gd name="T21" fmla="*/ 232 h 664"/>
            <a:gd name="T22" fmla="*/ 423 w 1159"/>
            <a:gd name="T23" fmla="*/ 167 h 664"/>
            <a:gd name="T24" fmla="*/ 379 w 1159"/>
            <a:gd name="T25" fmla="*/ 254 h 664"/>
            <a:gd name="T26" fmla="*/ 346 w 1159"/>
            <a:gd name="T27" fmla="*/ 347 h 664"/>
            <a:gd name="T28" fmla="*/ 434 w 1159"/>
            <a:gd name="T29" fmla="*/ 312 h 664"/>
            <a:gd name="T30" fmla="*/ 493 w 1159"/>
            <a:gd name="T31" fmla="*/ 150 h 664"/>
            <a:gd name="T32" fmla="*/ 441 w 1159"/>
            <a:gd name="T33" fmla="*/ 21 h 664"/>
            <a:gd name="T34" fmla="*/ 323 w 1159"/>
            <a:gd name="T35" fmla="*/ 26 h 664"/>
            <a:gd name="T36" fmla="*/ 134 w 1159"/>
            <a:gd name="T37" fmla="*/ 180 h 664"/>
            <a:gd name="T38" fmla="*/ 8 w 1159"/>
            <a:gd name="T39" fmla="*/ 386 h 664"/>
            <a:gd name="T40" fmla="*/ 48 w 1159"/>
            <a:gd name="T41" fmla="*/ 519 h 664"/>
            <a:gd name="T42" fmla="*/ 231 w 1159"/>
            <a:gd name="T43" fmla="*/ 456 h 664"/>
            <a:gd name="T44" fmla="*/ 400 w 1159"/>
            <a:gd name="T45" fmla="*/ 348 h 664"/>
            <a:gd name="T46" fmla="*/ 464 w 1159"/>
            <a:gd name="T47" fmla="*/ 316 h 664"/>
            <a:gd name="T48" fmla="*/ 529 w 1159"/>
            <a:gd name="T49" fmla="*/ 342 h 664"/>
            <a:gd name="T50" fmla="*/ 599 w 1159"/>
            <a:gd name="T51" fmla="*/ 315 h 664"/>
            <a:gd name="T52" fmla="*/ 688 w 1159"/>
            <a:gd name="T53" fmla="*/ 308 h 664"/>
            <a:gd name="T54" fmla="*/ 711 w 1159"/>
            <a:gd name="T55" fmla="*/ 324 h 664"/>
            <a:gd name="T56" fmla="*/ 770 w 1159"/>
            <a:gd name="T57" fmla="*/ 319 h 664"/>
            <a:gd name="T58" fmla="*/ 843 w 1159"/>
            <a:gd name="T59" fmla="*/ 292 h 664"/>
            <a:gd name="T60" fmla="*/ 962 w 1159"/>
            <a:gd name="T61" fmla="*/ 204 h 664"/>
            <a:gd name="T62" fmla="*/ 957 w 1159"/>
            <a:gd name="T63" fmla="*/ 105 h 664"/>
            <a:gd name="T64" fmla="*/ 896 w 1159"/>
            <a:gd name="T65" fmla="*/ 116 h 664"/>
            <a:gd name="T66" fmla="*/ 863 w 1159"/>
            <a:gd name="T67" fmla="*/ 282 h 664"/>
            <a:gd name="T68" fmla="*/ 847 w 1159"/>
            <a:gd name="T69" fmla="*/ 430 h 664"/>
            <a:gd name="T70" fmla="*/ 754 w 1159"/>
            <a:gd name="T71" fmla="*/ 464 h 664"/>
            <a:gd name="T72" fmla="*/ 808 w 1159"/>
            <a:gd name="T73" fmla="*/ 387 h 664"/>
            <a:gd name="T74" fmla="*/ 949 w 1159"/>
            <a:gd name="T75" fmla="*/ 339 h 664"/>
            <a:gd name="T76" fmla="*/ 1012 w 1159"/>
            <a:gd name="T77" fmla="*/ 326 h 664"/>
            <a:gd name="T78" fmla="*/ 1148 w 1159"/>
            <a:gd name="T79" fmla="*/ 211 h 664"/>
            <a:gd name="T80" fmla="*/ 1100 w 1159"/>
            <a:gd name="T81" fmla="*/ 231 h 664"/>
            <a:gd name="T82" fmla="*/ 1053 w 1159"/>
            <a:gd name="T83" fmla="*/ 318 h 664"/>
            <a:gd name="T84" fmla="*/ 1032 w 1159"/>
            <a:gd name="T85" fmla="*/ 452 h 664"/>
            <a:gd name="T86" fmla="*/ 989 w 1159"/>
            <a:gd name="T87" fmla="*/ 516 h 664"/>
            <a:gd name="T88" fmla="*/ 856 w 1159"/>
            <a:gd name="T89" fmla="*/ 496 h 664"/>
            <a:gd name="T90" fmla="*/ 655 w 1159"/>
            <a:gd name="T91" fmla="*/ 492 h 664"/>
            <a:gd name="T92" fmla="*/ 410 w 1159"/>
            <a:gd name="T93" fmla="*/ 537 h 664"/>
            <a:gd name="T94" fmla="*/ 238 w 1159"/>
            <a:gd name="T95" fmla="*/ 635 h 664"/>
            <a:gd name="T96" fmla="*/ 310 w 1159"/>
            <a:gd name="T97" fmla="*/ 655 h 664"/>
            <a:gd name="T98" fmla="*/ 489 w 1159"/>
            <a:gd name="T99" fmla="*/ 535 h 664"/>
            <a:gd name="T100" fmla="*/ 642 w 1159"/>
            <a:gd name="T101" fmla="*/ 307 h 664"/>
            <a:gd name="T102" fmla="*/ 715 w 1159"/>
            <a:gd name="T103" fmla="*/ 57 h 664"/>
            <a:gd name="T104" fmla="*/ 699 w 1159"/>
            <a:gd name="T105" fmla="*/ 23 h 664"/>
            <a:gd name="T106" fmla="*/ 633 w 1159"/>
            <a:gd name="T107" fmla="*/ 180 h 664"/>
            <a:gd name="T108" fmla="*/ 591 w 1159"/>
            <a:gd name="T109" fmla="*/ 367 h 664"/>
            <a:gd name="T110" fmla="*/ 577 w 1159"/>
            <a:gd name="T111" fmla="*/ 536 h 66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</a:cxnLst>
          <a:rect l="0" t="0" r="r" b="b"/>
          <a:pathLst>
            <a:path w="1159" h="664">
              <a:moveTo>
                <a:pt x="160" y="404"/>
              </a:moveTo>
              <a:cubicBezTo>
                <a:pt x="152" y="402"/>
                <a:pt x="145" y="401"/>
                <a:pt x="143" y="395"/>
              </a:cubicBezTo>
              <a:cubicBezTo>
                <a:pt x="141" y="389"/>
                <a:pt x="145" y="378"/>
                <a:pt x="147" y="366"/>
              </a:cubicBezTo>
              <a:cubicBezTo>
                <a:pt x="149" y="354"/>
                <a:pt x="151" y="333"/>
                <a:pt x="153" y="320"/>
              </a:cubicBezTo>
              <a:cubicBezTo>
                <a:pt x="155" y="307"/>
                <a:pt x="157" y="299"/>
                <a:pt x="159" y="290"/>
              </a:cubicBezTo>
              <a:cubicBezTo>
                <a:pt x="161" y="281"/>
                <a:pt x="163" y="275"/>
                <a:pt x="164" y="263"/>
              </a:cubicBezTo>
              <a:cubicBezTo>
                <a:pt x="165" y="251"/>
                <a:pt x="165" y="234"/>
                <a:pt x="164" y="218"/>
              </a:cubicBezTo>
              <a:cubicBezTo>
                <a:pt x="163" y="202"/>
                <a:pt x="162" y="183"/>
                <a:pt x="160" y="168"/>
              </a:cubicBezTo>
              <a:cubicBezTo>
                <a:pt x="158" y="153"/>
                <a:pt x="155" y="140"/>
                <a:pt x="153" y="130"/>
              </a:cubicBezTo>
              <a:cubicBezTo>
                <a:pt x="151" y="120"/>
                <a:pt x="143" y="105"/>
                <a:pt x="146" y="110"/>
              </a:cubicBezTo>
              <a:cubicBezTo>
                <a:pt x="149" y="115"/>
                <a:pt x="161" y="149"/>
                <a:pt x="172" y="163"/>
              </a:cubicBezTo>
              <a:cubicBezTo>
                <a:pt x="183" y="177"/>
                <a:pt x="201" y="188"/>
                <a:pt x="215" y="194"/>
              </a:cubicBezTo>
              <a:cubicBezTo>
                <a:pt x="229" y="200"/>
                <a:pt x="240" y="203"/>
                <a:pt x="255" y="201"/>
              </a:cubicBezTo>
              <a:cubicBezTo>
                <a:pt x="270" y="199"/>
                <a:pt x="289" y="192"/>
                <a:pt x="304" y="183"/>
              </a:cubicBezTo>
              <a:cubicBezTo>
                <a:pt x="319" y="174"/>
                <a:pt x="334" y="155"/>
                <a:pt x="343" y="145"/>
              </a:cubicBezTo>
              <a:cubicBezTo>
                <a:pt x="352" y="135"/>
                <a:pt x="355" y="130"/>
                <a:pt x="357" y="120"/>
              </a:cubicBezTo>
              <a:cubicBezTo>
                <a:pt x="359" y="110"/>
                <a:pt x="357" y="96"/>
                <a:pt x="355" y="87"/>
              </a:cubicBezTo>
              <a:cubicBezTo>
                <a:pt x="353" y="78"/>
                <a:pt x="351" y="65"/>
                <a:pt x="346" y="65"/>
              </a:cubicBezTo>
              <a:cubicBezTo>
                <a:pt x="341" y="65"/>
                <a:pt x="331" y="78"/>
                <a:pt x="327" y="89"/>
              </a:cubicBezTo>
              <a:cubicBezTo>
                <a:pt x="323" y="100"/>
                <a:pt x="322" y="116"/>
                <a:pt x="320" y="131"/>
              </a:cubicBezTo>
              <a:cubicBezTo>
                <a:pt x="318" y="146"/>
                <a:pt x="314" y="163"/>
                <a:pt x="312" y="179"/>
              </a:cubicBezTo>
              <a:cubicBezTo>
                <a:pt x="310" y="195"/>
                <a:pt x="310" y="214"/>
                <a:pt x="309" y="228"/>
              </a:cubicBezTo>
              <a:cubicBezTo>
                <a:pt x="308" y="242"/>
                <a:pt x="306" y="253"/>
                <a:pt x="304" y="266"/>
              </a:cubicBezTo>
              <a:cubicBezTo>
                <a:pt x="302" y="279"/>
                <a:pt x="299" y="295"/>
                <a:pt x="297" y="306"/>
              </a:cubicBezTo>
              <a:cubicBezTo>
                <a:pt x="295" y="317"/>
                <a:pt x="298" y="321"/>
                <a:pt x="294" y="335"/>
              </a:cubicBezTo>
              <a:cubicBezTo>
                <a:pt x="290" y="349"/>
                <a:pt x="279" y="377"/>
                <a:pt x="272" y="390"/>
              </a:cubicBezTo>
              <a:cubicBezTo>
                <a:pt x="265" y="403"/>
                <a:pt x="260" y="410"/>
                <a:pt x="254" y="415"/>
              </a:cubicBezTo>
              <a:cubicBezTo>
                <a:pt x="248" y="420"/>
                <a:pt x="241" y="423"/>
                <a:pt x="235" y="422"/>
              </a:cubicBezTo>
              <a:cubicBezTo>
                <a:pt x="229" y="421"/>
                <a:pt x="223" y="416"/>
                <a:pt x="219" y="409"/>
              </a:cubicBezTo>
              <a:cubicBezTo>
                <a:pt x="215" y="402"/>
                <a:pt x="209" y="391"/>
                <a:pt x="213" y="376"/>
              </a:cubicBezTo>
              <a:cubicBezTo>
                <a:pt x="217" y="361"/>
                <a:pt x="228" y="335"/>
                <a:pt x="241" y="317"/>
              </a:cubicBezTo>
              <a:cubicBezTo>
                <a:pt x="254" y="299"/>
                <a:pt x="274" y="282"/>
                <a:pt x="289" y="268"/>
              </a:cubicBezTo>
              <a:cubicBezTo>
                <a:pt x="304" y="254"/>
                <a:pt x="316" y="243"/>
                <a:pt x="329" y="232"/>
              </a:cubicBezTo>
              <a:cubicBezTo>
                <a:pt x="342" y="221"/>
                <a:pt x="355" y="212"/>
                <a:pt x="367" y="203"/>
              </a:cubicBezTo>
              <a:cubicBezTo>
                <a:pt x="379" y="194"/>
                <a:pt x="395" y="181"/>
                <a:pt x="404" y="175"/>
              </a:cubicBezTo>
              <a:cubicBezTo>
                <a:pt x="413" y="169"/>
                <a:pt x="421" y="163"/>
                <a:pt x="423" y="167"/>
              </a:cubicBezTo>
              <a:cubicBezTo>
                <a:pt x="425" y="171"/>
                <a:pt x="422" y="187"/>
                <a:pt x="418" y="197"/>
              </a:cubicBezTo>
              <a:cubicBezTo>
                <a:pt x="414" y="207"/>
                <a:pt x="406" y="217"/>
                <a:pt x="400" y="226"/>
              </a:cubicBezTo>
              <a:cubicBezTo>
                <a:pt x="394" y="235"/>
                <a:pt x="385" y="244"/>
                <a:pt x="379" y="254"/>
              </a:cubicBezTo>
              <a:cubicBezTo>
                <a:pt x="373" y="264"/>
                <a:pt x="368" y="278"/>
                <a:pt x="363" y="288"/>
              </a:cubicBezTo>
              <a:cubicBezTo>
                <a:pt x="358" y="298"/>
                <a:pt x="354" y="306"/>
                <a:pt x="351" y="316"/>
              </a:cubicBezTo>
              <a:cubicBezTo>
                <a:pt x="348" y="326"/>
                <a:pt x="344" y="339"/>
                <a:pt x="346" y="347"/>
              </a:cubicBezTo>
              <a:cubicBezTo>
                <a:pt x="348" y="355"/>
                <a:pt x="354" y="364"/>
                <a:pt x="362" y="365"/>
              </a:cubicBezTo>
              <a:cubicBezTo>
                <a:pt x="370" y="366"/>
                <a:pt x="383" y="361"/>
                <a:pt x="395" y="352"/>
              </a:cubicBezTo>
              <a:cubicBezTo>
                <a:pt x="407" y="343"/>
                <a:pt x="423" y="325"/>
                <a:pt x="434" y="312"/>
              </a:cubicBezTo>
              <a:cubicBezTo>
                <a:pt x="445" y="299"/>
                <a:pt x="455" y="293"/>
                <a:pt x="463" y="277"/>
              </a:cubicBezTo>
              <a:cubicBezTo>
                <a:pt x="471" y="261"/>
                <a:pt x="477" y="238"/>
                <a:pt x="482" y="217"/>
              </a:cubicBezTo>
              <a:cubicBezTo>
                <a:pt x="487" y="196"/>
                <a:pt x="492" y="172"/>
                <a:pt x="493" y="150"/>
              </a:cubicBezTo>
              <a:cubicBezTo>
                <a:pt x="494" y="128"/>
                <a:pt x="491" y="101"/>
                <a:pt x="487" y="84"/>
              </a:cubicBezTo>
              <a:cubicBezTo>
                <a:pt x="483" y="67"/>
                <a:pt x="479" y="58"/>
                <a:pt x="471" y="48"/>
              </a:cubicBezTo>
              <a:cubicBezTo>
                <a:pt x="463" y="38"/>
                <a:pt x="450" y="27"/>
                <a:pt x="441" y="21"/>
              </a:cubicBezTo>
              <a:cubicBezTo>
                <a:pt x="432" y="15"/>
                <a:pt x="427" y="11"/>
                <a:pt x="416" y="9"/>
              </a:cubicBezTo>
              <a:cubicBezTo>
                <a:pt x="405" y="7"/>
                <a:pt x="392" y="4"/>
                <a:pt x="377" y="7"/>
              </a:cubicBezTo>
              <a:cubicBezTo>
                <a:pt x="362" y="10"/>
                <a:pt x="344" y="14"/>
                <a:pt x="323" y="26"/>
              </a:cubicBezTo>
              <a:cubicBezTo>
                <a:pt x="302" y="38"/>
                <a:pt x="273" y="62"/>
                <a:pt x="250" y="80"/>
              </a:cubicBezTo>
              <a:cubicBezTo>
                <a:pt x="227" y="98"/>
                <a:pt x="205" y="115"/>
                <a:pt x="186" y="132"/>
              </a:cubicBezTo>
              <a:cubicBezTo>
                <a:pt x="167" y="149"/>
                <a:pt x="152" y="160"/>
                <a:pt x="134" y="180"/>
              </a:cubicBezTo>
              <a:cubicBezTo>
                <a:pt x="116" y="200"/>
                <a:pt x="92" y="227"/>
                <a:pt x="76" y="251"/>
              </a:cubicBezTo>
              <a:cubicBezTo>
                <a:pt x="60" y="275"/>
                <a:pt x="46" y="303"/>
                <a:pt x="35" y="325"/>
              </a:cubicBezTo>
              <a:cubicBezTo>
                <a:pt x="24" y="347"/>
                <a:pt x="14" y="367"/>
                <a:pt x="8" y="386"/>
              </a:cubicBezTo>
              <a:cubicBezTo>
                <a:pt x="2" y="405"/>
                <a:pt x="0" y="423"/>
                <a:pt x="1" y="440"/>
              </a:cubicBezTo>
              <a:cubicBezTo>
                <a:pt x="2" y="457"/>
                <a:pt x="7" y="478"/>
                <a:pt x="15" y="491"/>
              </a:cubicBezTo>
              <a:cubicBezTo>
                <a:pt x="23" y="504"/>
                <a:pt x="35" y="513"/>
                <a:pt x="48" y="519"/>
              </a:cubicBezTo>
              <a:cubicBezTo>
                <a:pt x="61" y="525"/>
                <a:pt x="78" y="528"/>
                <a:pt x="95" y="525"/>
              </a:cubicBezTo>
              <a:cubicBezTo>
                <a:pt x="112" y="522"/>
                <a:pt x="129" y="514"/>
                <a:pt x="152" y="503"/>
              </a:cubicBezTo>
              <a:cubicBezTo>
                <a:pt x="175" y="492"/>
                <a:pt x="208" y="471"/>
                <a:pt x="231" y="456"/>
              </a:cubicBezTo>
              <a:cubicBezTo>
                <a:pt x="254" y="441"/>
                <a:pt x="270" y="427"/>
                <a:pt x="289" y="415"/>
              </a:cubicBezTo>
              <a:cubicBezTo>
                <a:pt x="308" y="403"/>
                <a:pt x="327" y="392"/>
                <a:pt x="345" y="381"/>
              </a:cubicBezTo>
              <a:cubicBezTo>
                <a:pt x="363" y="370"/>
                <a:pt x="383" y="359"/>
                <a:pt x="400" y="348"/>
              </a:cubicBezTo>
              <a:cubicBezTo>
                <a:pt x="417" y="337"/>
                <a:pt x="434" y="324"/>
                <a:pt x="445" y="317"/>
              </a:cubicBezTo>
              <a:cubicBezTo>
                <a:pt x="456" y="310"/>
                <a:pt x="462" y="307"/>
                <a:pt x="465" y="307"/>
              </a:cubicBezTo>
              <a:cubicBezTo>
                <a:pt x="468" y="307"/>
                <a:pt x="464" y="311"/>
                <a:pt x="464" y="316"/>
              </a:cubicBezTo>
              <a:cubicBezTo>
                <a:pt x="464" y="321"/>
                <a:pt x="461" y="331"/>
                <a:pt x="465" y="337"/>
              </a:cubicBezTo>
              <a:cubicBezTo>
                <a:pt x="469" y="343"/>
                <a:pt x="475" y="351"/>
                <a:pt x="486" y="352"/>
              </a:cubicBezTo>
              <a:cubicBezTo>
                <a:pt x="497" y="353"/>
                <a:pt x="513" y="349"/>
                <a:pt x="529" y="342"/>
              </a:cubicBezTo>
              <a:cubicBezTo>
                <a:pt x="545" y="335"/>
                <a:pt x="571" y="321"/>
                <a:pt x="583" y="313"/>
              </a:cubicBezTo>
              <a:cubicBezTo>
                <a:pt x="595" y="305"/>
                <a:pt x="598" y="294"/>
                <a:pt x="601" y="294"/>
              </a:cubicBezTo>
              <a:cubicBezTo>
                <a:pt x="604" y="294"/>
                <a:pt x="596" y="310"/>
                <a:pt x="599" y="315"/>
              </a:cubicBezTo>
              <a:cubicBezTo>
                <a:pt x="602" y="320"/>
                <a:pt x="607" y="323"/>
                <a:pt x="617" y="322"/>
              </a:cubicBezTo>
              <a:cubicBezTo>
                <a:pt x="627" y="321"/>
                <a:pt x="649" y="314"/>
                <a:pt x="661" y="312"/>
              </a:cubicBezTo>
              <a:cubicBezTo>
                <a:pt x="673" y="310"/>
                <a:pt x="682" y="308"/>
                <a:pt x="688" y="308"/>
              </a:cubicBezTo>
              <a:cubicBezTo>
                <a:pt x="694" y="308"/>
                <a:pt x="694" y="311"/>
                <a:pt x="696" y="315"/>
              </a:cubicBezTo>
              <a:cubicBezTo>
                <a:pt x="698" y="319"/>
                <a:pt x="699" y="330"/>
                <a:pt x="701" y="331"/>
              </a:cubicBezTo>
              <a:cubicBezTo>
                <a:pt x="703" y="332"/>
                <a:pt x="704" y="327"/>
                <a:pt x="711" y="324"/>
              </a:cubicBezTo>
              <a:cubicBezTo>
                <a:pt x="718" y="321"/>
                <a:pt x="735" y="315"/>
                <a:pt x="743" y="312"/>
              </a:cubicBezTo>
              <a:cubicBezTo>
                <a:pt x="751" y="309"/>
                <a:pt x="756" y="306"/>
                <a:pt x="760" y="307"/>
              </a:cubicBezTo>
              <a:cubicBezTo>
                <a:pt x="764" y="308"/>
                <a:pt x="767" y="315"/>
                <a:pt x="770" y="319"/>
              </a:cubicBezTo>
              <a:cubicBezTo>
                <a:pt x="773" y="323"/>
                <a:pt x="773" y="333"/>
                <a:pt x="780" y="332"/>
              </a:cubicBezTo>
              <a:cubicBezTo>
                <a:pt x="787" y="331"/>
                <a:pt x="802" y="320"/>
                <a:pt x="812" y="313"/>
              </a:cubicBezTo>
              <a:cubicBezTo>
                <a:pt x="822" y="306"/>
                <a:pt x="831" y="298"/>
                <a:pt x="843" y="292"/>
              </a:cubicBezTo>
              <a:cubicBezTo>
                <a:pt x="855" y="286"/>
                <a:pt x="868" y="282"/>
                <a:pt x="882" y="274"/>
              </a:cubicBezTo>
              <a:cubicBezTo>
                <a:pt x="896" y="266"/>
                <a:pt x="916" y="256"/>
                <a:pt x="929" y="244"/>
              </a:cubicBezTo>
              <a:cubicBezTo>
                <a:pt x="942" y="232"/>
                <a:pt x="955" y="217"/>
                <a:pt x="962" y="204"/>
              </a:cubicBezTo>
              <a:cubicBezTo>
                <a:pt x="969" y="191"/>
                <a:pt x="968" y="178"/>
                <a:pt x="969" y="166"/>
              </a:cubicBezTo>
              <a:cubicBezTo>
                <a:pt x="970" y="154"/>
                <a:pt x="968" y="143"/>
                <a:pt x="966" y="133"/>
              </a:cubicBezTo>
              <a:cubicBezTo>
                <a:pt x="964" y="123"/>
                <a:pt x="961" y="112"/>
                <a:pt x="957" y="105"/>
              </a:cubicBezTo>
              <a:cubicBezTo>
                <a:pt x="953" y="98"/>
                <a:pt x="946" y="92"/>
                <a:pt x="939" y="90"/>
              </a:cubicBezTo>
              <a:cubicBezTo>
                <a:pt x="932" y="88"/>
                <a:pt x="921" y="88"/>
                <a:pt x="914" y="92"/>
              </a:cubicBezTo>
              <a:cubicBezTo>
                <a:pt x="907" y="96"/>
                <a:pt x="902" y="104"/>
                <a:pt x="896" y="116"/>
              </a:cubicBezTo>
              <a:cubicBezTo>
                <a:pt x="890" y="128"/>
                <a:pt x="883" y="144"/>
                <a:pt x="878" y="163"/>
              </a:cubicBezTo>
              <a:cubicBezTo>
                <a:pt x="873" y="182"/>
                <a:pt x="865" y="212"/>
                <a:pt x="863" y="232"/>
              </a:cubicBezTo>
              <a:cubicBezTo>
                <a:pt x="861" y="252"/>
                <a:pt x="863" y="264"/>
                <a:pt x="863" y="282"/>
              </a:cubicBezTo>
              <a:cubicBezTo>
                <a:pt x="863" y="300"/>
                <a:pt x="863" y="323"/>
                <a:pt x="862" y="340"/>
              </a:cubicBezTo>
              <a:cubicBezTo>
                <a:pt x="861" y="357"/>
                <a:pt x="861" y="372"/>
                <a:pt x="859" y="387"/>
              </a:cubicBezTo>
              <a:cubicBezTo>
                <a:pt x="857" y="402"/>
                <a:pt x="851" y="418"/>
                <a:pt x="847" y="430"/>
              </a:cubicBezTo>
              <a:cubicBezTo>
                <a:pt x="843" y="442"/>
                <a:pt x="841" y="451"/>
                <a:pt x="832" y="459"/>
              </a:cubicBezTo>
              <a:cubicBezTo>
                <a:pt x="823" y="467"/>
                <a:pt x="806" y="480"/>
                <a:pt x="793" y="481"/>
              </a:cubicBezTo>
              <a:cubicBezTo>
                <a:pt x="780" y="482"/>
                <a:pt x="763" y="472"/>
                <a:pt x="754" y="464"/>
              </a:cubicBezTo>
              <a:cubicBezTo>
                <a:pt x="745" y="456"/>
                <a:pt x="741" y="444"/>
                <a:pt x="740" y="435"/>
              </a:cubicBezTo>
              <a:cubicBezTo>
                <a:pt x="739" y="426"/>
                <a:pt x="739" y="418"/>
                <a:pt x="750" y="410"/>
              </a:cubicBezTo>
              <a:cubicBezTo>
                <a:pt x="761" y="402"/>
                <a:pt x="789" y="395"/>
                <a:pt x="808" y="387"/>
              </a:cubicBezTo>
              <a:cubicBezTo>
                <a:pt x="827" y="379"/>
                <a:pt x="849" y="369"/>
                <a:pt x="866" y="361"/>
              </a:cubicBezTo>
              <a:cubicBezTo>
                <a:pt x="883" y="353"/>
                <a:pt x="896" y="343"/>
                <a:pt x="910" y="339"/>
              </a:cubicBezTo>
              <a:cubicBezTo>
                <a:pt x="924" y="335"/>
                <a:pt x="940" y="339"/>
                <a:pt x="949" y="339"/>
              </a:cubicBezTo>
              <a:cubicBezTo>
                <a:pt x="958" y="339"/>
                <a:pt x="959" y="340"/>
                <a:pt x="965" y="338"/>
              </a:cubicBezTo>
              <a:cubicBezTo>
                <a:pt x="971" y="336"/>
                <a:pt x="980" y="327"/>
                <a:pt x="988" y="325"/>
              </a:cubicBezTo>
              <a:cubicBezTo>
                <a:pt x="996" y="323"/>
                <a:pt x="1000" y="330"/>
                <a:pt x="1012" y="326"/>
              </a:cubicBezTo>
              <a:cubicBezTo>
                <a:pt x="1024" y="322"/>
                <a:pt x="1042" y="314"/>
                <a:pt x="1060" y="301"/>
              </a:cubicBezTo>
              <a:cubicBezTo>
                <a:pt x="1078" y="288"/>
                <a:pt x="1103" y="263"/>
                <a:pt x="1118" y="248"/>
              </a:cubicBezTo>
              <a:cubicBezTo>
                <a:pt x="1133" y="233"/>
                <a:pt x="1142" y="220"/>
                <a:pt x="1148" y="211"/>
              </a:cubicBezTo>
              <a:cubicBezTo>
                <a:pt x="1154" y="202"/>
                <a:pt x="1159" y="192"/>
                <a:pt x="1157" y="191"/>
              </a:cubicBezTo>
              <a:cubicBezTo>
                <a:pt x="1155" y="190"/>
                <a:pt x="1142" y="199"/>
                <a:pt x="1133" y="206"/>
              </a:cubicBezTo>
              <a:cubicBezTo>
                <a:pt x="1124" y="213"/>
                <a:pt x="1109" y="222"/>
                <a:pt x="1100" y="231"/>
              </a:cubicBezTo>
              <a:cubicBezTo>
                <a:pt x="1091" y="240"/>
                <a:pt x="1083" y="249"/>
                <a:pt x="1077" y="259"/>
              </a:cubicBezTo>
              <a:cubicBezTo>
                <a:pt x="1071" y="269"/>
                <a:pt x="1069" y="281"/>
                <a:pt x="1065" y="291"/>
              </a:cubicBezTo>
              <a:cubicBezTo>
                <a:pt x="1061" y="301"/>
                <a:pt x="1057" y="306"/>
                <a:pt x="1053" y="318"/>
              </a:cubicBezTo>
              <a:cubicBezTo>
                <a:pt x="1049" y="330"/>
                <a:pt x="1045" y="351"/>
                <a:pt x="1042" y="366"/>
              </a:cubicBezTo>
              <a:cubicBezTo>
                <a:pt x="1039" y="381"/>
                <a:pt x="1037" y="396"/>
                <a:pt x="1035" y="410"/>
              </a:cubicBezTo>
              <a:cubicBezTo>
                <a:pt x="1033" y="424"/>
                <a:pt x="1033" y="438"/>
                <a:pt x="1032" y="452"/>
              </a:cubicBezTo>
              <a:cubicBezTo>
                <a:pt x="1031" y="466"/>
                <a:pt x="1033" y="483"/>
                <a:pt x="1030" y="493"/>
              </a:cubicBezTo>
              <a:cubicBezTo>
                <a:pt x="1027" y="503"/>
                <a:pt x="1022" y="511"/>
                <a:pt x="1015" y="515"/>
              </a:cubicBezTo>
              <a:cubicBezTo>
                <a:pt x="1008" y="519"/>
                <a:pt x="1004" y="518"/>
                <a:pt x="989" y="516"/>
              </a:cubicBezTo>
              <a:cubicBezTo>
                <a:pt x="974" y="514"/>
                <a:pt x="939" y="504"/>
                <a:pt x="923" y="501"/>
              </a:cubicBezTo>
              <a:cubicBezTo>
                <a:pt x="907" y="498"/>
                <a:pt x="903" y="496"/>
                <a:pt x="892" y="495"/>
              </a:cubicBezTo>
              <a:cubicBezTo>
                <a:pt x="881" y="494"/>
                <a:pt x="868" y="497"/>
                <a:pt x="856" y="496"/>
              </a:cubicBezTo>
              <a:cubicBezTo>
                <a:pt x="844" y="495"/>
                <a:pt x="840" y="489"/>
                <a:pt x="818" y="488"/>
              </a:cubicBezTo>
              <a:cubicBezTo>
                <a:pt x="796" y="487"/>
                <a:pt x="750" y="490"/>
                <a:pt x="723" y="491"/>
              </a:cubicBezTo>
              <a:cubicBezTo>
                <a:pt x="696" y="492"/>
                <a:pt x="678" y="490"/>
                <a:pt x="655" y="492"/>
              </a:cubicBezTo>
              <a:cubicBezTo>
                <a:pt x="632" y="494"/>
                <a:pt x="606" y="501"/>
                <a:pt x="583" y="504"/>
              </a:cubicBezTo>
              <a:cubicBezTo>
                <a:pt x="560" y="507"/>
                <a:pt x="547" y="502"/>
                <a:pt x="518" y="507"/>
              </a:cubicBezTo>
              <a:cubicBezTo>
                <a:pt x="489" y="512"/>
                <a:pt x="445" y="525"/>
                <a:pt x="410" y="537"/>
              </a:cubicBezTo>
              <a:cubicBezTo>
                <a:pt x="375" y="549"/>
                <a:pt x="329" y="571"/>
                <a:pt x="305" y="582"/>
              </a:cubicBezTo>
              <a:cubicBezTo>
                <a:pt x="281" y="593"/>
                <a:pt x="274" y="597"/>
                <a:pt x="263" y="606"/>
              </a:cubicBezTo>
              <a:cubicBezTo>
                <a:pt x="252" y="615"/>
                <a:pt x="241" y="626"/>
                <a:pt x="238" y="635"/>
              </a:cubicBezTo>
              <a:cubicBezTo>
                <a:pt x="235" y="644"/>
                <a:pt x="239" y="653"/>
                <a:pt x="245" y="658"/>
              </a:cubicBezTo>
              <a:cubicBezTo>
                <a:pt x="251" y="663"/>
                <a:pt x="265" y="662"/>
                <a:pt x="276" y="662"/>
              </a:cubicBezTo>
              <a:cubicBezTo>
                <a:pt x="287" y="662"/>
                <a:pt x="290" y="664"/>
                <a:pt x="310" y="655"/>
              </a:cubicBezTo>
              <a:cubicBezTo>
                <a:pt x="330" y="646"/>
                <a:pt x="375" y="623"/>
                <a:pt x="397" y="609"/>
              </a:cubicBezTo>
              <a:cubicBezTo>
                <a:pt x="419" y="595"/>
                <a:pt x="428" y="581"/>
                <a:pt x="443" y="569"/>
              </a:cubicBezTo>
              <a:cubicBezTo>
                <a:pt x="458" y="557"/>
                <a:pt x="471" y="552"/>
                <a:pt x="489" y="535"/>
              </a:cubicBezTo>
              <a:cubicBezTo>
                <a:pt x="507" y="518"/>
                <a:pt x="533" y="493"/>
                <a:pt x="553" y="466"/>
              </a:cubicBezTo>
              <a:cubicBezTo>
                <a:pt x="573" y="439"/>
                <a:pt x="597" y="400"/>
                <a:pt x="612" y="374"/>
              </a:cubicBezTo>
              <a:cubicBezTo>
                <a:pt x="627" y="348"/>
                <a:pt x="632" y="333"/>
                <a:pt x="642" y="307"/>
              </a:cubicBezTo>
              <a:cubicBezTo>
                <a:pt x="652" y="281"/>
                <a:pt x="661" y="250"/>
                <a:pt x="670" y="220"/>
              </a:cubicBezTo>
              <a:cubicBezTo>
                <a:pt x="679" y="190"/>
                <a:pt x="689" y="153"/>
                <a:pt x="696" y="126"/>
              </a:cubicBezTo>
              <a:cubicBezTo>
                <a:pt x="703" y="99"/>
                <a:pt x="710" y="76"/>
                <a:pt x="715" y="57"/>
              </a:cubicBezTo>
              <a:cubicBezTo>
                <a:pt x="720" y="38"/>
                <a:pt x="726" y="22"/>
                <a:pt x="727" y="13"/>
              </a:cubicBezTo>
              <a:cubicBezTo>
                <a:pt x="728" y="4"/>
                <a:pt x="727" y="0"/>
                <a:pt x="722" y="2"/>
              </a:cubicBezTo>
              <a:cubicBezTo>
                <a:pt x="717" y="4"/>
                <a:pt x="706" y="12"/>
                <a:pt x="699" y="23"/>
              </a:cubicBezTo>
              <a:cubicBezTo>
                <a:pt x="692" y="34"/>
                <a:pt x="685" y="52"/>
                <a:pt x="678" y="67"/>
              </a:cubicBezTo>
              <a:cubicBezTo>
                <a:pt x="671" y="82"/>
                <a:pt x="663" y="95"/>
                <a:pt x="656" y="114"/>
              </a:cubicBezTo>
              <a:cubicBezTo>
                <a:pt x="649" y="133"/>
                <a:pt x="639" y="158"/>
                <a:pt x="633" y="180"/>
              </a:cubicBezTo>
              <a:cubicBezTo>
                <a:pt x="627" y="202"/>
                <a:pt x="623" y="229"/>
                <a:pt x="618" y="247"/>
              </a:cubicBezTo>
              <a:cubicBezTo>
                <a:pt x="613" y="265"/>
                <a:pt x="609" y="270"/>
                <a:pt x="605" y="290"/>
              </a:cubicBezTo>
              <a:cubicBezTo>
                <a:pt x="601" y="310"/>
                <a:pt x="595" y="344"/>
                <a:pt x="591" y="367"/>
              </a:cubicBezTo>
              <a:cubicBezTo>
                <a:pt x="587" y="390"/>
                <a:pt x="585" y="407"/>
                <a:pt x="583" y="426"/>
              </a:cubicBezTo>
              <a:cubicBezTo>
                <a:pt x="581" y="445"/>
                <a:pt x="580" y="465"/>
                <a:pt x="579" y="483"/>
              </a:cubicBezTo>
              <a:cubicBezTo>
                <a:pt x="578" y="501"/>
                <a:pt x="576" y="515"/>
                <a:pt x="577" y="536"/>
              </a:cubicBezTo>
              <a:cubicBezTo>
                <a:pt x="578" y="557"/>
                <a:pt x="583" y="592"/>
                <a:pt x="586" y="611"/>
              </a:cubicBezTo>
            </a:path>
          </a:pathLst>
        </a:custGeom>
        <a:noFill/>
        <a:ln w="9525" cap="flat" cmpd="sng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macro="" textlink="">
      <xdr:nvSpPr>
        <xdr:cNvPr id="3" name="Line 1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SpPr>
          <a:spLocks noChangeShapeType="1"/>
        </xdr:cNvSpPr>
      </xdr:nvSpPr>
      <xdr:spPr bwMode="auto">
        <a:xfrm>
          <a:off x="5238750" y="40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macro="" textlink="">
      <xdr:nvSpPr>
        <xdr:cNvPr id="4" name="Line 2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SpPr>
          <a:spLocks noChangeShapeType="1"/>
        </xdr:cNvSpPr>
      </xdr:nvSpPr>
      <xdr:spPr bwMode="auto">
        <a:xfrm>
          <a:off x="5238750" y="40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macro="" textlink="">
      <xdr:nvSpPr>
        <xdr:cNvPr id="5" name="Line 3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SpPr>
          <a:spLocks noChangeShapeType="1"/>
        </xdr:cNvSpPr>
      </xdr:nvSpPr>
      <xdr:spPr bwMode="auto">
        <a:xfrm>
          <a:off x="5238750" y="40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Ilia/Downloads/SIGN-POD/KS_OD_Bulevard%20Evropa%20-%2025.06.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С-6_ПОД"/>
      <sheetName val="1_ПОД"/>
      <sheetName val="2 маркировка"/>
      <sheetName val="3 знаци"/>
    </sheetNames>
    <sheetDataSet>
      <sheetData sheetId="0">
        <row r="22">
          <cell r="E22">
            <v>1.7820000000000003</v>
          </cell>
        </row>
      </sheetData>
      <sheetData sheetId="1">
        <row r="42">
          <cell r="I42">
            <v>40.96200000000001</v>
          </cell>
        </row>
        <row r="47">
          <cell r="I47">
            <v>55</v>
          </cell>
        </row>
        <row r="50">
          <cell r="I50">
            <v>33</v>
          </cell>
        </row>
      </sheetData>
      <sheetData sheetId="2">
        <row r="32">
          <cell r="B32">
            <v>0</v>
          </cell>
          <cell r="C32">
            <v>47.5</v>
          </cell>
          <cell r="D32">
            <v>36.6</v>
          </cell>
          <cell r="E32">
            <v>0</v>
          </cell>
          <cell r="F32">
            <v>37.454999999999998</v>
          </cell>
          <cell r="G32">
            <v>8.91</v>
          </cell>
          <cell r="H32">
            <v>0</v>
          </cell>
          <cell r="I32">
            <v>0</v>
          </cell>
          <cell r="J32">
            <v>16.7</v>
          </cell>
          <cell r="K32">
            <v>128.00639999999999</v>
          </cell>
          <cell r="L32">
            <v>0</v>
          </cell>
          <cell r="M32">
            <v>3</v>
          </cell>
          <cell r="N32">
            <v>26.25</v>
          </cell>
          <cell r="O32">
            <v>0</v>
          </cell>
          <cell r="P32">
            <v>236.25</v>
          </cell>
          <cell r="Q32">
            <v>0</v>
          </cell>
          <cell r="R32">
            <v>56.65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workbookViewId="0">
      <selection activeCell="H10" sqref="H10"/>
    </sheetView>
  </sheetViews>
  <sheetFormatPr defaultRowHeight="15.75"/>
  <cols>
    <col min="1" max="1" width="6.42578125" style="235" customWidth="1"/>
    <col min="2" max="2" width="51.5703125" style="235" customWidth="1"/>
    <col min="3" max="3" width="6.7109375" style="235" customWidth="1"/>
    <col min="4" max="4" width="13.140625" style="235" customWidth="1"/>
    <col min="5" max="5" width="6.140625" style="235" customWidth="1"/>
    <col min="6" max="6" width="13" style="235" customWidth="1"/>
    <col min="7" max="7" width="17.7109375" style="235" customWidth="1"/>
    <col min="8" max="245" width="9.140625" style="235"/>
    <col min="246" max="246" width="6.42578125" style="235" customWidth="1"/>
    <col min="247" max="247" width="45.140625" style="235" customWidth="1"/>
    <col min="248" max="248" width="6.85546875" style="235" customWidth="1"/>
    <col min="249" max="249" width="12.140625" style="235" customWidth="1"/>
    <col min="250" max="250" width="8" style="235" customWidth="1"/>
    <col min="251" max="251" width="14.28515625" style="235" customWidth="1"/>
    <col min="252" max="501" width="9.140625" style="235"/>
    <col min="502" max="502" width="6.42578125" style="235" customWidth="1"/>
    <col min="503" max="503" width="45.140625" style="235" customWidth="1"/>
    <col min="504" max="504" width="6.85546875" style="235" customWidth="1"/>
    <col min="505" max="505" width="12.140625" style="235" customWidth="1"/>
    <col min="506" max="506" width="8" style="235" customWidth="1"/>
    <col min="507" max="507" width="14.28515625" style="235" customWidth="1"/>
    <col min="508" max="757" width="9.140625" style="235"/>
    <col min="758" max="758" width="6.42578125" style="235" customWidth="1"/>
    <col min="759" max="759" width="45.140625" style="235" customWidth="1"/>
    <col min="760" max="760" width="6.85546875" style="235" customWidth="1"/>
    <col min="761" max="761" width="12.140625" style="235" customWidth="1"/>
    <col min="762" max="762" width="8" style="235" customWidth="1"/>
    <col min="763" max="763" width="14.28515625" style="235" customWidth="1"/>
    <col min="764" max="1013" width="9.140625" style="235"/>
    <col min="1014" max="1014" width="6.42578125" style="235" customWidth="1"/>
    <col min="1015" max="1015" width="45.140625" style="235" customWidth="1"/>
    <col min="1016" max="1016" width="6.85546875" style="235" customWidth="1"/>
    <col min="1017" max="1017" width="12.140625" style="235" customWidth="1"/>
    <col min="1018" max="1018" width="8" style="235" customWidth="1"/>
    <col min="1019" max="1019" width="14.28515625" style="235" customWidth="1"/>
    <col min="1020" max="1269" width="9.140625" style="235"/>
    <col min="1270" max="1270" width="6.42578125" style="235" customWidth="1"/>
    <col min="1271" max="1271" width="45.140625" style="235" customWidth="1"/>
    <col min="1272" max="1272" width="6.85546875" style="235" customWidth="1"/>
    <col min="1273" max="1273" width="12.140625" style="235" customWidth="1"/>
    <col min="1274" max="1274" width="8" style="235" customWidth="1"/>
    <col min="1275" max="1275" width="14.28515625" style="235" customWidth="1"/>
    <col min="1276" max="1525" width="9.140625" style="235"/>
    <col min="1526" max="1526" width="6.42578125" style="235" customWidth="1"/>
    <col min="1527" max="1527" width="45.140625" style="235" customWidth="1"/>
    <col min="1528" max="1528" width="6.85546875" style="235" customWidth="1"/>
    <col min="1529" max="1529" width="12.140625" style="235" customWidth="1"/>
    <col min="1530" max="1530" width="8" style="235" customWidth="1"/>
    <col min="1531" max="1531" width="14.28515625" style="235" customWidth="1"/>
    <col min="1532" max="1781" width="9.140625" style="235"/>
    <col min="1782" max="1782" width="6.42578125" style="235" customWidth="1"/>
    <col min="1783" max="1783" width="45.140625" style="235" customWidth="1"/>
    <col min="1784" max="1784" width="6.85546875" style="235" customWidth="1"/>
    <col min="1785" max="1785" width="12.140625" style="235" customWidth="1"/>
    <col min="1786" max="1786" width="8" style="235" customWidth="1"/>
    <col min="1787" max="1787" width="14.28515625" style="235" customWidth="1"/>
    <col min="1788" max="2037" width="9.140625" style="235"/>
    <col min="2038" max="2038" width="6.42578125" style="235" customWidth="1"/>
    <col min="2039" max="2039" width="45.140625" style="235" customWidth="1"/>
    <col min="2040" max="2040" width="6.85546875" style="235" customWidth="1"/>
    <col min="2041" max="2041" width="12.140625" style="235" customWidth="1"/>
    <col min="2042" max="2042" width="8" style="235" customWidth="1"/>
    <col min="2043" max="2043" width="14.28515625" style="235" customWidth="1"/>
    <col min="2044" max="2293" width="9.140625" style="235"/>
    <col min="2294" max="2294" width="6.42578125" style="235" customWidth="1"/>
    <col min="2295" max="2295" width="45.140625" style="235" customWidth="1"/>
    <col min="2296" max="2296" width="6.85546875" style="235" customWidth="1"/>
    <col min="2297" max="2297" width="12.140625" style="235" customWidth="1"/>
    <col min="2298" max="2298" width="8" style="235" customWidth="1"/>
    <col min="2299" max="2299" width="14.28515625" style="235" customWidth="1"/>
    <col min="2300" max="2549" width="9.140625" style="235"/>
    <col min="2550" max="2550" width="6.42578125" style="235" customWidth="1"/>
    <col min="2551" max="2551" width="45.140625" style="235" customWidth="1"/>
    <col min="2552" max="2552" width="6.85546875" style="235" customWidth="1"/>
    <col min="2553" max="2553" width="12.140625" style="235" customWidth="1"/>
    <col min="2554" max="2554" width="8" style="235" customWidth="1"/>
    <col min="2555" max="2555" width="14.28515625" style="235" customWidth="1"/>
    <col min="2556" max="2805" width="9.140625" style="235"/>
    <col min="2806" max="2806" width="6.42578125" style="235" customWidth="1"/>
    <col min="2807" max="2807" width="45.140625" style="235" customWidth="1"/>
    <col min="2808" max="2808" width="6.85546875" style="235" customWidth="1"/>
    <col min="2809" max="2809" width="12.140625" style="235" customWidth="1"/>
    <col min="2810" max="2810" width="8" style="235" customWidth="1"/>
    <col min="2811" max="2811" width="14.28515625" style="235" customWidth="1"/>
    <col min="2812" max="3061" width="9.140625" style="235"/>
    <col min="3062" max="3062" width="6.42578125" style="235" customWidth="1"/>
    <col min="3063" max="3063" width="45.140625" style="235" customWidth="1"/>
    <col min="3064" max="3064" width="6.85546875" style="235" customWidth="1"/>
    <col min="3065" max="3065" width="12.140625" style="235" customWidth="1"/>
    <col min="3066" max="3066" width="8" style="235" customWidth="1"/>
    <col min="3067" max="3067" width="14.28515625" style="235" customWidth="1"/>
    <col min="3068" max="3317" width="9.140625" style="235"/>
    <col min="3318" max="3318" width="6.42578125" style="235" customWidth="1"/>
    <col min="3319" max="3319" width="45.140625" style="235" customWidth="1"/>
    <col min="3320" max="3320" width="6.85546875" style="235" customWidth="1"/>
    <col min="3321" max="3321" width="12.140625" style="235" customWidth="1"/>
    <col min="3322" max="3322" width="8" style="235" customWidth="1"/>
    <col min="3323" max="3323" width="14.28515625" style="235" customWidth="1"/>
    <col min="3324" max="3573" width="9.140625" style="235"/>
    <col min="3574" max="3574" width="6.42578125" style="235" customWidth="1"/>
    <col min="3575" max="3575" width="45.140625" style="235" customWidth="1"/>
    <col min="3576" max="3576" width="6.85546875" style="235" customWidth="1"/>
    <col min="3577" max="3577" width="12.140625" style="235" customWidth="1"/>
    <col min="3578" max="3578" width="8" style="235" customWidth="1"/>
    <col min="3579" max="3579" width="14.28515625" style="235" customWidth="1"/>
    <col min="3580" max="3829" width="9.140625" style="235"/>
    <col min="3830" max="3830" width="6.42578125" style="235" customWidth="1"/>
    <col min="3831" max="3831" width="45.140625" style="235" customWidth="1"/>
    <col min="3832" max="3832" width="6.85546875" style="235" customWidth="1"/>
    <col min="3833" max="3833" width="12.140625" style="235" customWidth="1"/>
    <col min="3834" max="3834" width="8" style="235" customWidth="1"/>
    <col min="3835" max="3835" width="14.28515625" style="235" customWidth="1"/>
    <col min="3836" max="4085" width="9.140625" style="235"/>
    <col min="4086" max="4086" width="6.42578125" style="235" customWidth="1"/>
    <col min="4087" max="4087" width="45.140625" style="235" customWidth="1"/>
    <col min="4088" max="4088" width="6.85546875" style="235" customWidth="1"/>
    <col min="4089" max="4089" width="12.140625" style="235" customWidth="1"/>
    <col min="4090" max="4090" width="8" style="235" customWidth="1"/>
    <col min="4091" max="4091" width="14.28515625" style="235" customWidth="1"/>
    <col min="4092" max="4341" width="9.140625" style="235"/>
    <col min="4342" max="4342" width="6.42578125" style="235" customWidth="1"/>
    <col min="4343" max="4343" width="45.140625" style="235" customWidth="1"/>
    <col min="4344" max="4344" width="6.85546875" style="235" customWidth="1"/>
    <col min="4345" max="4345" width="12.140625" style="235" customWidth="1"/>
    <col min="4346" max="4346" width="8" style="235" customWidth="1"/>
    <col min="4347" max="4347" width="14.28515625" style="235" customWidth="1"/>
    <col min="4348" max="4597" width="9.140625" style="235"/>
    <col min="4598" max="4598" width="6.42578125" style="235" customWidth="1"/>
    <col min="4599" max="4599" width="45.140625" style="235" customWidth="1"/>
    <col min="4600" max="4600" width="6.85546875" style="235" customWidth="1"/>
    <col min="4601" max="4601" width="12.140625" style="235" customWidth="1"/>
    <col min="4602" max="4602" width="8" style="235" customWidth="1"/>
    <col min="4603" max="4603" width="14.28515625" style="235" customWidth="1"/>
    <col min="4604" max="4853" width="9.140625" style="235"/>
    <col min="4854" max="4854" width="6.42578125" style="235" customWidth="1"/>
    <col min="4855" max="4855" width="45.140625" style="235" customWidth="1"/>
    <col min="4856" max="4856" width="6.85546875" style="235" customWidth="1"/>
    <col min="4857" max="4857" width="12.140625" style="235" customWidth="1"/>
    <col min="4858" max="4858" width="8" style="235" customWidth="1"/>
    <col min="4859" max="4859" width="14.28515625" style="235" customWidth="1"/>
    <col min="4860" max="5109" width="9.140625" style="235"/>
    <col min="5110" max="5110" width="6.42578125" style="235" customWidth="1"/>
    <col min="5111" max="5111" width="45.140625" style="235" customWidth="1"/>
    <col min="5112" max="5112" width="6.85546875" style="235" customWidth="1"/>
    <col min="5113" max="5113" width="12.140625" style="235" customWidth="1"/>
    <col min="5114" max="5114" width="8" style="235" customWidth="1"/>
    <col min="5115" max="5115" width="14.28515625" style="235" customWidth="1"/>
    <col min="5116" max="5365" width="9.140625" style="235"/>
    <col min="5366" max="5366" width="6.42578125" style="235" customWidth="1"/>
    <col min="5367" max="5367" width="45.140625" style="235" customWidth="1"/>
    <col min="5368" max="5368" width="6.85546875" style="235" customWidth="1"/>
    <col min="5369" max="5369" width="12.140625" style="235" customWidth="1"/>
    <col min="5370" max="5370" width="8" style="235" customWidth="1"/>
    <col min="5371" max="5371" width="14.28515625" style="235" customWidth="1"/>
    <col min="5372" max="5621" width="9.140625" style="235"/>
    <col min="5622" max="5622" width="6.42578125" style="235" customWidth="1"/>
    <col min="5623" max="5623" width="45.140625" style="235" customWidth="1"/>
    <col min="5624" max="5624" width="6.85546875" style="235" customWidth="1"/>
    <col min="5625" max="5625" width="12.140625" style="235" customWidth="1"/>
    <col min="5626" max="5626" width="8" style="235" customWidth="1"/>
    <col min="5627" max="5627" width="14.28515625" style="235" customWidth="1"/>
    <col min="5628" max="5877" width="9.140625" style="235"/>
    <col min="5878" max="5878" width="6.42578125" style="235" customWidth="1"/>
    <col min="5879" max="5879" width="45.140625" style="235" customWidth="1"/>
    <col min="5880" max="5880" width="6.85546875" style="235" customWidth="1"/>
    <col min="5881" max="5881" width="12.140625" style="235" customWidth="1"/>
    <col min="5882" max="5882" width="8" style="235" customWidth="1"/>
    <col min="5883" max="5883" width="14.28515625" style="235" customWidth="1"/>
    <col min="5884" max="6133" width="9.140625" style="235"/>
    <col min="6134" max="6134" width="6.42578125" style="235" customWidth="1"/>
    <col min="6135" max="6135" width="45.140625" style="235" customWidth="1"/>
    <col min="6136" max="6136" width="6.85546875" style="235" customWidth="1"/>
    <col min="6137" max="6137" width="12.140625" style="235" customWidth="1"/>
    <col min="6138" max="6138" width="8" style="235" customWidth="1"/>
    <col min="6139" max="6139" width="14.28515625" style="235" customWidth="1"/>
    <col min="6140" max="6389" width="9.140625" style="235"/>
    <col min="6390" max="6390" width="6.42578125" style="235" customWidth="1"/>
    <col min="6391" max="6391" width="45.140625" style="235" customWidth="1"/>
    <col min="6392" max="6392" width="6.85546875" style="235" customWidth="1"/>
    <col min="6393" max="6393" width="12.140625" style="235" customWidth="1"/>
    <col min="6394" max="6394" width="8" style="235" customWidth="1"/>
    <col min="6395" max="6395" width="14.28515625" style="235" customWidth="1"/>
    <col min="6396" max="6645" width="9.140625" style="235"/>
    <col min="6646" max="6646" width="6.42578125" style="235" customWidth="1"/>
    <col min="6647" max="6647" width="45.140625" style="235" customWidth="1"/>
    <col min="6648" max="6648" width="6.85546875" style="235" customWidth="1"/>
    <col min="6649" max="6649" width="12.140625" style="235" customWidth="1"/>
    <col min="6650" max="6650" width="8" style="235" customWidth="1"/>
    <col min="6651" max="6651" width="14.28515625" style="235" customWidth="1"/>
    <col min="6652" max="6901" width="9.140625" style="235"/>
    <col min="6902" max="6902" width="6.42578125" style="235" customWidth="1"/>
    <col min="6903" max="6903" width="45.140625" style="235" customWidth="1"/>
    <col min="6904" max="6904" width="6.85546875" style="235" customWidth="1"/>
    <col min="6905" max="6905" width="12.140625" style="235" customWidth="1"/>
    <col min="6906" max="6906" width="8" style="235" customWidth="1"/>
    <col min="6907" max="6907" width="14.28515625" style="235" customWidth="1"/>
    <col min="6908" max="7157" width="9.140625" style="235"/>
    <col min="7158" max="7158" width="6.42578125" style="235" customWidth="1"/>
    <col min="7159" max="7159" width="45.140625" style="235" customWidth="1"/>
    <col min="7160" max="7160" width="6.85546875" style="235" customWidth="1"/>
    <col min="7161" max="7161" width="12.140625" style="235" customWidth="1"/>
    <col min="7162" max="7162" width="8" style="235" customWidth="1"/>
    <col min="7163" max="7163" width="14.28515625" style="235" customWidth="1"/>
    <col min="7164" max="7413" width="9.140625" style="235"/>
    <col min="7414" max="7414" width="6.42578125" style="235" customWidth="1"/>
    <col min="7415" max="7415" width="45.140625" style="235" customWidth="1"/>
    <col min="7416" max="7416" width="6.85546875" style="235" customWidth="1"/>
    <col min="7417" max="7417" width="12.140625" style="235" customWidth="1"/>
    <col min="7418" max="7418" width="8" style="235" customWidth="1"/>
    <col min="7419" max="7419" width="14.28515625" style="235" customWidth="1"/>
    <col min="7420" max="7669" width="9.140625" style="235"/>
    <col min="7670" max="7670" width="6.42578125" style="235" customWidth="1"/>
    <col min="7671" max="7671" width="45.140625" style="235" customWidth="1"/>
    <col min="7672" max="7672" width="6.85546875" style="235" customWidth="1"/>
    <col min="7673" max="7673" width="12.140625" style="235" customWidth="1"/>
    <col min="7674" max="7674" width="8" style="235" customWidth="1"/>
    <col min="7675" max="7675" width="14.28515625" style="235" customWidth="1"/>
    <col min="7676" max="7925" width="9.140625" style="235"/>
    <col min="7926" max="7926" width="6.42578125" style="235" customWidth="1"/>
    <col min="7927" max="7927" width="45.140625" style="235" customWidth="1"/>
    <col min="7928" max="7928" width="6.85546875" style="235" customWidth="1"/>
    <col min="7929" max="7929" width="12.140625" style="235" customWidth="1"/>
    <col min="7930" max="7930" width="8" style="235" customWidth="1"/>
    <col min="7931" max="7931" width="14.28515625" style="235" customWidth="1"/>
    <col min="7932" max="8181" width="9.140625" style="235"/>
    <col min="8182" max="8182" width="6.42578125" style="235" customWidth="1"/>
    <col min="8183" max="8183" width="45.140625" style="235" customWidth="1"/>
    <col min="8184" max="8184" width="6.85546875" style="235" customWidth="1"/>
    <col min="8185" max="8185" width="12.140625" style="235" customWidth="1"/>
    <col min="8186" max="8186" width="8" style="235" customWidth="1"/>
    <col min="8187" max="8187" width="14.28515625" style="235" customWidth="1"/>
    <col min="8188" max="8437" width="9.140625" style="235"/>
    <col min="8438" max="8438" width="6.42578125" style="235" customWidth="1"/>
    <col min="8439" max="8439" width="45.140625" style="235" customWidth="1"/>
    <col min="8440" max="8440" width="6.85546875" style="235" customWidth="1"/>
    <col min="8441" max="8441" width="12.140625" style="235" customWidth="1"/>
    <col min="8442" max="8442" width="8" style="235" customWidth="1"/>
    <col min="8443" max="8443" width="14.28515625" style="235" customWidth="1"/>
    <col min="8444" max="8693" width="9.140625" style="235"/>
    <col min="8694" max="8694" width="6.42578125" style="235" customWidth="1"/>
    <col min="8695" max="8695" width="45.140625" style="235" customWidth="1"/>
    <col min="8696" max="8696" width="6.85546875" style="235" customWidth="1"/>
    <col min="8697" max="8697" width="12.140625" style="235" customWidth="1"/>
    <col min="8698" max="8698" width="8" style="235" customWidth="1"/>
    <col min="8699" max="8699" width="14.28515625" style="235" customWidth="1"/>
    <col min="8700" max="8949" width="9.140625" style="235"/>
    <col min="8950" max="8950" width="6.42578125" style="235" customWidth="1"/>
    <col min="8951" max="8951" width="45.140625" style="235" customWidth="1"/>
    <col min="8952" max="8952" width="6.85546875" style="235" customWidth="1"/>
    <col min="8953" max="8953" width="12.140625" style="235" customWidth="1"/>
    <col min="8954" max="8954" width="8" style="235" customWidth="1"/>
    <col min="8955" max="8955" width="14.28515625" style="235" customWidth="1"/>
    <col min="8956" max="9205" width="9.140625" style="235"/>
    <col min="9206" max="9206" width="6.42578125" style="235" customWidth="1"/>
    <col min="9207" max="9207" width="45.140625" style="235" customWidth="1"/>
    <col min="9208" max="9208" width="6.85546875" style="235" customWidth="1"/>
    <col min="9209" max="9209" width="12.140625" style="235" customWidth="1"/>
    <col min="9210" max="9210" width="8" style="235" customWidth="1"/>
    <col min="9211" max="9211" width="14.28515625" style="235" customWidth="1"/>
    <col min="9212" max="9461" width="9.140625" style="235"/>
    <col min="9462" max="9462" width="6.42578125" style="235" customWidth="1"/>
    <col min="9463" max="9463" width="45.140625" style="235" customWidth="1"/>
    <col min="9464" max="9464" width="6.85546875" style="235" customWidth="1"/>
    <col min="9465" max="9465" width="12.140625" style="235" customWidth="1"/>
    <col min="9466" max="9466" width="8" style="235" customWidth="1"/>
    <col min="9467" max="9467" width="14.28515625" style="235" customWidth="1"/>
    <col min="9468" max="9717" width="9.140625" style="235"/>
    <col min="9718" max="9718" width="6.42578125" style="235" customWidth="1"/>
    <col min="9719" max="9719" width="45.140625" style="235" customWidth="1"/>
    <col min="9720" max="9720" width="6.85546875" style="235" customWidth="1"/>
    <col min="9721" max="9721" width="12.140625" style="235" customWidth="1"/>
    <col min="9722" max="9722" width="8" style="235" customWidth="1"/>
    <col min="9723" max="9723" width="14.28515625" style="235" customWidth="1"/>
    <col min="9724" max="9973" width="9.140625" style="235"/>
    <col min="9974" max="9974" width="6.42578125" style="235" customWidth="1"/>
    <col min="9975" max="9975" width="45.140625" style="235" customWidth="1"/>
    <col min="9976" max="9976" width="6.85546875" style="235" customWidth="1"/>
    <col min="9977" max="9977" width="12.140625" style="235" customWidth="1"/>
    <col min="9978" max="9978" width="8" style="235" customWidth="1"/>
    <col min="9979" max="9979" width="14.28515625" style="235" customWidth="1"/>
    <col min="9980" max="10229" width="9.140625" style="235"/>
    <col min="10230" max="10230" width="6.42578125" style="235" customWidth="1"/>
    <col min="10231" max="10231" width="45.140625" style="235" customWidth="1"/>
    <col min="10232" max="10232" width="6.85546875" style="235" customWidth="1"/>
    <col min="10233" max="10233" width="12.140625" style="235" customWidth="1"/>
    <col min="10234" max="10234" width="8" style="235" customWidth="1"/>
    <col min="10235" max="10235" width="14.28515625" style="235" customWidth="1"/>
    <col min="10236" max="10485" width="9.140625" style="235"/>
    <col min="10486" max="10486" width="6.42578125" style="235" customWidth="1"/>
    <col min="10487" max="10487" width="45.140625" style="235" customWidth="1"/>
    <col min="10488" max="10488" width="6.85546875" style="235" customWidth="1"/>
    <col min="10489" max="10489" width="12.140625" style="235" customWidth="1"/>
    <col min="10490" max="10490" width="8" style="235" customWidth="1"/>
    <col min="10491" max="10491" width="14.28515625" style="235" customWidth="1"/>
    <col min="10492" max="10741" width="9.140625" style="235"/>
    <col min="10742" max="10742" width="6.42578125" style="235" customWidth="1"/>
    <col min="10743" max="10743" width="45.140625" style="235" customWidth="1"/>
    <col min="10744" max="10744" width="6.85546875" style="235" customWidth="1"/>
    <col min="10745" max="10745" width="12.140625" style="235" customWidth="1"/>
    <col min="10746" max="10746" width="8" style="235" customWidth="1"/>
    <col min="10747" max="10747" width="14.28515625" style="235" customWidth="1"/>
    <col min="10748" max="10997" width="9.140625" style="235"/>
    <col min="10998" max="10998" width="6.42578125" style="235" customWidth="1"/>
    <col min="10999" max="10999" width="45.140625" style="235" customWidth="1"/>
    <col min="11000" max="11000" width="6.85546875" style="235" customWidth="1"/>
    <col min="11001" max="11001" width="12.140625" style="235" customWidth="1"/>
    <col min="11002" max="11002" width="8" style="235" customWidth="1"/>
    <col min="11003" max="11003" width="14.28515625" style="235" customWidth="1"/>
    <col min="11004" max="11253" width="9.140625" style="235"/>
    <col min="11254" max="11254" width="6.42578125" style="235" customWidth="1"/>
    <col min="11255" max="11255" width="45.140625" style="235" customWidth="1"/>
    <col min="11256" max="11256" width="6.85546875" style="235" customWidth="1"/>
    <col min="11257" max="11257" width="12.140625" style="235" customWidth="1"/>
    <col min="11258" max="11258" width="8" style="235" customWidth="1"/>
    <col min="11259" max="11259" width="14.28515625" style="235" customWidth="1"/>
    <col min="11260" max="11509" width="9.140625" style="235"/>
    <col min="11510" max="11510" width="6.42578125" style="235" customWidth="1"/>
    <col min="11511" max="11511" width="45.140625" style="235" customWidth="1"/>
    <col min="11512" max="11512" width="6.85546875" style="235" customWidth="1"/>
    <col min="11513" max="11513" width="12.140625" style="235" customWidth="1"/>
    <col min="11514" max="11514" width="8" style="235" customWidth="1"/>
    <col min="11515" max="11515" width="14.28515625" style="235" customWidth="1"/>
    <col min="11516" max="11765" width="9.140625" style="235"/>
    <col min="11766" max="11766" width="6.42578125" style="235" customWidth="1"/>
    <col min="11767" max="11767" width="45.140625" style="235" customWidth="1"/>
    <col min="11768" max="11768" width="6.85546875" style="235" customWidth="1"/>
    <col min="11769" max="11769" width="12.140625" style="235" customWidth="1"/>
    <col min="11770" max="11770" width="8" style="235" customWidth="1"/>
    <col min="11771" max="11771" width="14.28515625" style="235" customWidth="1"/>
    <col min="11772" max="12021" width="9.140625" style="235"/>
    <col min="12022" max="12022" width="6.42578125" style="235" customWidth="1"/>
    <col min="12023" max="12023" width="45.140625" style="235" customWidth="1"/>
    <col min="12024" max="12024" width="6.85546875" style="235" customWidth="1"/>
    <col min="12025" max="12025" width="12.140625" style="235" customWidth="1"/>
    <col min="12026" max="12026" width="8" style="235" customWidth="1"/>
    <col min="12027" max="12027" width="14.28515625" style="235" customWidth="1"/>
    <col min="12028" max="12277" width="9.140625" style="235"/>
    <col min="12278" max="12278" width="6.42578125" style="235" customWidth="1"/>
    <col min="12279" max="12279" width="45.140625" style="235" customWidth="1"/>
    <col min="12280" max="12280" width="6.85546875" style="235" customWidth="1"/>
    <col min="12281" max="12281" width="12.140625" style="235" customWidth="1"/>
    <col min="12282" max="12282" width="8" style="235" customWidth="1"/>
    <col min="12283" max="12283" width="14.28515625" style="235" customWidth="1"/>
    <col min="12284" max="12533" width="9.140625" style="235"/>
    <col min="12534" max="12534" width="6.42578125" style="235" customWidth="1"/>
    <col min="12535" max="12535" width="45.140625" style="235" customWidth="1"/>
    <col min="12536" max="12536" width="6.85546875" style="235" customWidth="1"/>
    <col min="12537" max="12537" width="12.140625" style="235" customWidth="1"/>
    <col min="12538" max="12538" width="8" style="235" customWidth="1"/>
    <col min="12539" max="12539" width="14.28515625" style="235" customWidth="1"/>
    <col min="12540" max="12789" width="9.140625" style="235"/>
    <col min="12790" max="12790" width="6.42578125" style="235" customWidth="1"/>
    <col min="12791" max="12791" width="45.140625" style="235" customWidth="1"/>
    <col min="12792" max="12792" width="6.85546875" style="235" customWidth="1"/>
    <col min="12793" max="12793" width="12.140625" style="235" customWidth="1"/>
    <col min="12794" max="12794" width="8" style="235" customWidth="1"/>
    <col min="12795" max="12795" width="14.28515625" style="235" customWidth="1"/>
    <col min="12796" max="13045" width="9.140625" style="235"/>
    <col min="13046" max="13046" width="6.42578125" style="235" customWidth="1"/>
    <col min="13047" max="13047" width="45.140625" style="235" customWidth="1"/>
    <col min="13048" max="13048" width="6.85546875" style="235" customWidth="1"/>
    <col min="13049" max="13049" width="12.140625" style="235" customWidth="1"/>
    <col min="13050" max="13050" width="8" style="235" customWidth="1"/>
    <col min="13051" max="13051" width="14.28515625" style="235" customWidth="1"/>
    <col min="13052" max="13301" width="9.140625" style="235"/>
    <col min="13302" max="13302" width="6.42578125" style="235" customWidth="1"/>
    <col min="13303" max="13303" width="45.140625" style="235" customWidth="1"/>
    <col min="13304" max="13304" width="6.85546875" style="235" customWidth="1"/>
    <col min="13305" max="13305" width="12.140625" style="235" customWidth="1"/>
    <col min="13306" max="13306" width="8" style="235" customWidth="1"/>
    <col min="13307" max="13307" width="14.28515625" style="235" customWidth="1"/>
    <col min="13308" max="13557" width="9.140625" style="235"/>
    <col min="13558" max="13558" width="6.42578125" style="235" customWidth="1"/>
    <col min="13559" max="13559" width="45.140625" style="235" customWidth="1"/>
    <col min="13560" max="13560" width="6.85546875" style="235" customWidth="1"/>
    <col min="13561" max="13561" width="12.140625" style="235" customWidth="1"/>
    <col min="13562" max="13562" width="8" style="235" customWidth="1"/>
    <col min="13563" max="13563" width="14.28515625" style="235" customWidth="1"/>
    <col min="13564" max="13813" width="9.140625" style="235"/>
    <col min="13814" max="13814" width="6.42578125" style="235" customWidth="1"/>
    <col min="13815" max="13815" width="45.140625" style="235" customWidth="1"/>
    <col min="13816" max="13816" width="6.85546875" style="235" customWidth="1"/>
    <col min="13817" max="13817" width="12.140625" style="235" customWidth="1"/>
    <col min="13818" max="13818" width="8" style="235" customWidth="1"/>
    <col min="13819" max="13819" width="14.28515625" style="235" customWidth="1"/>
    <col min="13820" max="14069" width="9.140625" style="235"/>
    <col min="14070" max="14070" width="6.42578125" style="235" customWidth="1"/>
    <col min="14071" max="14071" width="45.140625" style="235" customWidth="1"/>
    <col min="14072" max="14072" width="6.85546875" style="235" customWidth="1"/>
    <col min="14073" max="14073" width="12.140625" style="235" customWidth="1"/>
    <col min="14074" max="14074" width="8" style="235" customWidth="1"/>
    <col min="14075" max="14075" width="14.28515625" style="235" customWidth="1"/>
    <col min="14076" max="14325" width="9.140625" style="235"/>
    <col min="14326" max="14326" width="6.42578125" style="235" customWidth="1"/>
    <col min="14327" max="14327" width="45.140625" style="235" customWidth="1"/>
    <col min="14328" max="14328" width="6.85546875" style="235" customWidth="1"/>
    <col min="14329" max="14329" width="12.140625" style="235" customWidth="1"/>
    <col min="14330" max="14330" width="8" style="235" customWidth="1"/>
    <col min="14331" max="14331" width="14.28515625" style="235" customWidth="1"/>
    <col min="14332" max="14581" width="9.140625" style="235"/>
    <col min="14582" max="14582" width="6.42578125" style="235" customWidth="1"/>
    <col min="14583" max="14583" width="45.140625" style="235" customWidth="1"/>
    <col min="14584" max="14584" width="6.85546875" style="235" customWidth="1"/>
    <col min="14585" max="14585" width="12.140625" style="235" customWidth="1"/>
    <col min="14586" max="14586" width="8" style="235" customWidth="1"/>
    <col min="14587" max="14587" width="14.28515625" style="235" customWidth="1"/>
    <col min="14588" max="14837" width="9.140625" style="235"/>
    <col min="14838" max="14838" width="6.42578125" style="235" customWidth="1"/>
    <col min="14839" max="14839" width="45.140625" style="235" customWidth="1"/>
    <col min="14840" max="14840" width="6.85546875" style="235" customWidth="1"/>
    <col min="14841" max="14841" width="12.140625" style="235" customWidth="1"/>
    <col min="14842" max="14842" width="8" style="235" customWidth="1"/>
    <col min="14843" max="14843" width="14.28515625" style="235" customWidth="1"/>
    <col min="14844" max="15093" width="9.140625" style="235"/>
    <col min="15094" max="15094" width="6.42578125" style="235" customWidth="1"/>
    <col min="15095" max="15095" width="45.140625" style="235" customWidth="1"/>
    <col min="15096" max="15096" width="6.85546875" style="235" customWidth="1"/>
    <col min="15097" max="15097" width="12.140625" style="235" customWidth="1"/>
    <col min="15098" max="15098" width="8" style="235" customWidth="1"/>
    <col min="15099" max="15099" width="14.28515625" style="235" customWidth="1"/>
    <col min="15100" max="15349" width="9.140625" style="235"/>
    <col min="15350" max="15350" width="6.42578125" style="235" customWidth="1"/>
    <col min="15351" max="15351" width="45.140625" style="235" customWidth="1"/>
    <col min="15352" max="15352" width="6.85546875" style="235" customWidth="1"/>
    <col min="15353" max="15353" width="12.140625" style="235" customWidth="1"/>
    <col min="15354" max="15354" width="8" style="235" customWidth="1"/>
    <col min="15355" max="15355" width="14.28515625" style="235" customWidth="1"/>
    <col min="15356" max="15605" width="9.140625" style="235"/>
    <col min="15606" max="15606" width="6.42578125" style="235" customWidth="1"/>
    <col min="15607" max="15607" width="45.140625" style="235" customWidth="1"/>
    <col min="15608" max="15608" width="6.85546875" style="235" customWidth="1"/>
    <col min="15609" max="15609" width="12.140625" style="235" customWidth="1"/>
    <col min="15610" max="15610" width="8" style="235" customWidth="1"/>
    <col min="15611" max="15611" width="14.28515625" style="235" customWidth="1"/>
    <col min="15612" max="15861" width="9.140625" style="235"/>
    <col min="15862" max="15862" width="6.42578125" style="235" customWidth="1"/>
    <col min="15863" max="15863" width="45.140625" style="235" customWidth="1"/>
    <col min="15864" max="15864" width="6.85546875" style="235" customWidth="1"/>
    <col min="15865" max="15865" width="12.140625" style="235" customWidth="1"/>
    <col min="15866" max="15866" width="8" style="235" customWidth="1"/>
    <col min="15867" max="15867" width="14.28515625" style="235" customWidth="1"/>
    <col min="15868" max="16117" width="9.140625" style="235"/>
    <col min="16118" max="16118" width="6.42578125" style="235" customWidth="1"/>
    <col min="16119" max="16119" width="45.140625" style="235" customWidth="1"/>
    <col min="16120" max="16120" width="6.85546875" style="235" customWidth="1"/>
    <col min="16121" max="16121" width="12.140625" style="235" customWidth="1"/>
    <col min="16122" max="16122" width="8" style="235" customWidth="1"/>
    <col min="16123" max="16123" width="14.28515625" style="235" customWidth="1"/>
    <col min="16124" max="16384" width="9.140625" style="235"/>
  </cols>
  <sheetData>
    <row r="1" spans="1:7" s="233" customFormat="1">
      <c r="A1" s="261" t="s">
        <v>218</v>
      </c>
      <c r="B1" s="262"/>
      <c r="C1" s="262"/>
      <c r="D1" s="262"/>
      <c r="E1" s="262"/>
      <c r="F1" s="262"/>
      <c r="G1" s="232"/>
    </row>
    <row r="2" spans="1:7" s="233" customFormat="1">
      <c r="B2" s="266" t="s">
        <v>217</v>
      </c>
      <c r="C2" s="266"/>
      <c r="D2" s="266"/>
      <c r="E2" s="266"/>
      <c r="F2" s="266"/>
    </row>
    <row r="3" spans="1:7" s="233" customFormat="1">
      <c r="B3" s="266"/>
      <c r="C3" s="266"/>
      <c r="D3" s="266"/>
      <c r="E3" s="266"/>
      <c r="F3" s="266"/>
    </row>
    <row r="4" spans="1:7" ht="1.5" customHeight="1">
      <c r="A4" s="234"/>
      <c r="B4" s="266"/>
      <c r="C4" s="266"/>
      <c r="D4" s="266"/>
      <c r="E4" s="266"/>
      <c r="F4" s="266"/>
    </row>
    <row r="5" spans="1:7" ht="54" customHeight="1">
      <c r="A5" s="263" t="s">
        <v>219</v>
      </c>
      <c r="B5" s="264"/>
      <c r="C5" s="264"/>
      <c r="D5" s="264"/>
      <c r="E5" s="264"/>
      <c r="F5" s="264"/>
    </row>
    <row r="6" spans="1:7" ht="47.25" customHeight="1">
      <c r="A6" s="236" t="s">
        <v>84</v>
      </c>
      <c r="B6" s="237" t="s">
        <v>85</v>
      </c>
      <c r="C6" s="236" t="s">
        <v>86</v>
      </c>
      <c r="D6" s="237" t="s">
        <v>87</v>
      </c>
      <c r="E6" s="236" t="s">
        <v>88</v>
      </c>
      <c r="F6" s="237" t="s">
        <v>89</v>
      </c>
    </row>
    <row r="7" spans="1:7">
      <c r="A7" s="238"/>
      <c r="B7" s="238"/>
      <c r="C7" s="238"/>
      <c r="D7" s="238"/>
      <c r="E7" s="238"/>
      <c r="F7" s="238"/>
    </row>
    <row r="8" spans="1:7">
      <c r="A8" s="239"/>
      <c r="B8" s="240" t="s">
        <v>90</v>
      </c>
      <c r="C8" s="239"/>
      <c r="D8" s="239"/>
      <c r="E8" s="239"/>
      <c r="F8" s="239"/>
    </row>
    <row r="9" spans="1:7">
      <c r="A9" s="241"/>
      <c r="B9" s="238"/>
      <c r="C9" s="241"/>
      <c r="D9" s="241"/>
      <c r="E9" s="241"/>
      <c r="F9" s="238" t="s">
        <v>81</v>
      </c>
    </row>
    <row r="10" spans="1:7" ht="78.75">
      <c r="A10" s="241">
        <v>101</v>
      </c>
      <c r="B10" s="238" t="s">
        <v>91</v>
      </c>
      <c r="C10" s="241" t="s">
        <v>92</v>
      </c>
      <c r="D10" s="242">
        <f>reconstr!K29</f>
        <v>2459.7500777738351</v>
      </c>
      <c r="E10" s="242"/>
      <c r="F10" s="243"/>
    </row>
    <row r="11" spans="1:7">
      <c r="A11" s="241"/>
      <c r="B11" s="238"/>
      <c r="C11" s="241"/>
      <c r="D11" s="242"/>
      <c r="E11" s="242"/>
      <c r="F11" s="243"/>
    </row>
    <row r="12" spans="1:7" ht="56.25" customHeight="1">
      <c r="A12" s="241">
        <v>102</v>
      </c>
      <c r="B12" s="238" t="s">
        <v>161</v>
      </c>
      <c r="C12" s="241" t="s">
        <v>96</v>
      </c>
      <c r="D12" s="242">
        <f>reconstr!K31</f>
        <v>14.106740585253871</v>
      </c>
      <c r="E12" s="242"/>
      <c r="F12" s="243"/>
    </row>
    <row r="13" spans="1:7">
      <c r="A13" s="241"/>
      <c r="B13" s="238"/>
      <c r="C13" s="241"/>
      <c r="D13" s="242"/>
      <c r="E13" s="242"/>
      <c r="F13" s="243"/>
    </row>
    <row r="14" spans="1:7" ht="67.5" customHeight="1">
      <c r="A14" s="241">
        <v>103</v>
      </c>
      <c r="B14" s="238" t="s">
        <v>93</v>
      </c>
      <c r="C14" s="241" t="s">
        <v>92</v>
      </c>
      <c r="D14" s="242">
        <f>'3_предв.ремонти'!D26</f>
        <v>2041</v>
      </c>
      <c r="E14" s="242"/>
      <c r="F14" s="243"/>
    </row>
    <row r="15" spans="1:7">
      <c r="A15" s="241"/>
      <c r="B15" s="238"/>
      <c r="C15" s="241"/>
      <c r="D15" s="242"/>
      <c r="E15" s="242"/>
      <c r="F15" s="243"/>
    </row>
    <row r="16" spans="1:7" ht="64.5" customHeight="1">
      <c r="A16" s="241">
        <v>104</v>
      </c>
      <c r="B16" s="238" t="s">
        <v>94</v>
      </c>
      <c r="C16" s="241" t="s">
        <v>92</v>
      </c>
      <c r="D16" s="242">
        <f>'1_асф.фрезоване'!K209</f>
        <v>9760</v>
      </c>
      <c r="E16" s="242"/>
      <c r="F16" s="243"/>
    </row>
    <row r="17" spans="1:7">
      <c r="A17" s="241"/>
      <c r="B17" s="238"/>
      <c r="C17" s="241"/>
      <c r="D17" s="242"/>
      <c r="E17" s="242"/>
      <c r="F17" s="243"/>
    </row>
    <row r="18" spans="1:7" ht="47.25">
      <c r="A18" s="241">
        <v>105</v>
      </c>
      <c r="B18" s="238" t="s">
        <v>225</v>
      </c>
      <c r="C18" s="241" t="s">
        <v>46</v>
      </c>
      <c r="D18" s="242">
        <f>'6_бордюри'!F59</f>
        <v>2716.3009360607321</v>
      </c>
      <c r="E18" s="242"/>
      <c r="F18" s="243"/>
    </row>
    <row r="19" spans="1:7">
      <c r="A19" s="241"/>
      <c r="B19" s="238"/>
      <c r="C19" s="241"/>
      <c r="D19" s="242"/>
      <c r="E19" s="242"/>
      <c r="F19" s="243"/>
    </row>
    <row r="20" spans="1:7" ht="47.25" customHeight="1">
      <c r="A20" s="241">
        <v>106</v>
      </c>
      <c r="B20" s="238" t="s">
        <v>95</v>
      </c>
      <c r="C20" s="241" t="s">
        <v>96</v>
      </c>
      <c r="D20" s="242">
        <f>reconstr!K29</f>
        <v>2459.7500777738351</v>
      </c>
      <c r="E20" s="242"/>
      <c r="F20" s="243"/>
    </row>
    <row r="21" spans="1:7">
      <c r="A21" s="241"/>
      <c r="B21" s="238"/>
      <c r="C21" s="241"/>
      <c r="D21" s="242"/>
      <c r="E21" s="242"/>
      <c r="F21" s="243"/>
    </row>
    <row r="22" spans="1:7">
      <c r="A22" s="241">
        <v>107</v>
      </c>
      <c r="B22" s="238" t="s">
        <v>226</v>
      </c>
      <c r="C22" s="241" t="s">
        <v>46</v>
      </c>
      <c r="D22" s="242">
        <f>'4_ВОДОСТОЦИ'!F15</f>
        <v>22</v>
      </c>
      <c r="E22" s="242"/>
      <c r="F22" s="243"/>
      <c r="G22" s="244"/>
    </row>
    <row r="23" spans="1:7">
      <c r="A23" s="241"/>
      <c r="B23" s="238"/>
      <c r="C23" s="241"/>
      <c r="D23" s="241"/>
      <c r="E23" s="242"/>
      <c r="F23" s="243"/>
    </row>
    <row r="24" spans="1:7">
      <c r="A24" s="245"/>
      <c r="B24" s="240" t="s">
        <v>97</v>
      </c>
      <c r="C24" s="245"/>
      <c r="D24" s="245"/>
      <c r="E24" s="246"/>
      <c r="F24" s="247"/>
    </row>
    <row r="25" spans="1:7">
      <c r="A25" s="241"/>
      <c r="B25" s="238"/>
      <c r="C25" s="241"/>
      <c r="D25" s="241"/>
      <c r="E25" s="242"/>
      <c r="F25" s="243"/>
    </row>
    <row r="26" spans="1:7" ht="63">
      <c r="A26" s="241">
        <v>201</v>
      </c>
      <c r="B26" s="238" t="s">
        <v>98</v>
      </c>
      <c r="C26" s="241" t="s">
        <v>65</v>
      </c>
      <c r="D26" s="248">
        <f>'1_асф.фрезоване'!K207+reconstr!K41+'5_зауствания'!G60+'3_предв.ремонти'!D28+'6_СПИРКИ'!G22</f>
        <v>2281.2810565889563</v>
      </c>
      <c r="E26" s="249"/>
      <c r="F26" s="243"/>
    </row>
    <row r="27" spans="1:7">
      <c r="A27" s="241"/>
      <c r="B27" s="238"/>
      <c r="C27" s="241"/>
      <c r="D27" s="242"/>
      <c r="E27" s="242"/>
      <c r="F27" s="243"/>
    </row>
    <row r="28" spans="1:7" ht="18.75" customHeight="1">
      <c r="A28" s="241">
        <v>202</v>
      </c>
      <c r="B28" s="238" t="s">
        <v>212</v>
      </c>
      <c r="C28" s="241" t="s">
        <v>92</v>
      </c>
      <c r="D28" s="250">
        <f>'1_асф.фрезоване'!K205+'5_зауствания'!E60+'6_СПИРКИ'!E22</f>
        <v>19728.622875858837</v>
      </c>
      <c r="E28" s="242"/>
      <c r="F28" s="243"/>
    </row>
    <row r="29" spans="1:7">
      <c r="A29" s="241"/>
      <c r="B29" s="238"/>
      <c r="C29" s="241"/>
      <c r="D29" s="242"/>
      <c r="E29" s="242"/>
      <c r="F29" s="243"/>
    </row>
    <row r="30" spans="1:7" ht="47.25">
      <c r="A30" s="241">
        <v>203</v>
      </c>
      <c r="B30" s="238" t="s">
        <v>99</v>
      </c>
      <c r="C30" s="241" t="s">
        <v>92</v>
      </c>
      <c r="D30" s="242">
        <f>reconstr!K35+'2_уширения'!L19</f>
        <v>7576.1124708778661</v>
      </c>
      <c r="E30" s="242"/>
      <c r="F30" s="243"/>
    </row>
    <row r="31" spans="1:7">
      <c r="A31" s="241"/>
      <c r="B31" s="238"/>
      <c r="C31" s="241"/>
      <c r="D31" s="242"/>
      <c r="E31" s="242"/>
      <c r="F31" s="243"/>
    </row>
    <row r="32" spans="1:7" ht="47.25">
      <c r="A32" s="241">
        <v>204</v>
      </c>
      <c r="B32" s="238" t="s">
        <v>100</v>
      </c>
      <c r="C32" s="241" t="s">
        <v>92</v>
      </c>
      <c r="D32" s="242">
        <f>'1_асф.фрезоване'!K203+reconstr!K39+'5_зауствания'!H60+'3_предв.ремонти'!D30+'6_СПИРКИ'!H22</f>
        <v>54343.285072654631</v>
      </c>
      <c r="E32" s="242"/>
      <c r="F32" s="243"/>
    </row>
    <row r="33" spans="1:7">
      <c r="A33" s="241"/>
      <c r="B33" s="238"/>
      <c r="C33" s="241"/>
      <c r="D33" s="242"/>
      <c r="E33" s="242"/>
      <c r="F33" s="243"/>
    </row>
    <row r="34" spans="1:7" ht="31.5">
      <c r="A34" s="241">
        <v>205</v>
      </c>
      <c r="B34" s="238" t="s">
        <v>101</v>
      </c>
      <c r="C34" s="241" t="s">
        <v>65</v>
      </c>
      <c r="D34" s="242">
        <f>reconstr!K37</f>
        <v>1087.038419492716</v>
      </c>
      <c r="E34" s="249"/>
      <c r="F34" s="243"/>
      <c r="G34" s="244"/>
    </row>
    <row r="35" spans="1:7">
      <c r="A35" s="241"/>
      <c r="B35" s="238"/>
      <c r="C35" s="241"/>
      <c r="D35" s="241"/>
      <c r="E35" s="242"/>
      <c r="F35" s="243"/>
    </row>
    <row r="36" spans="1:7">
      <c r="A36" s="245"/>
      <c r="B36" s="240" t="s">
        <v>102</v>
      </c>
      <c r="C36" s="245"/>
      <c r="D36" s="245"/>
      <c r="E36" s="246"/>
      <c r="F36" s="247"/>
    </row>
    <row r="37" spans="1:7">
      <c r="A37" s="241"/>
      <c r="B37" s="238"/>
      <c r="C37" s="241"/>
      <c r="D37" s="241"/>
      <c r="E37" s="242"/>
      <c r="F37" s="243"/>
    </row>
    <row r="38" spans="1:7" ht="48.75" customHeight="1">
      <c r="A38" s="241">
        <v>301</v>
      </c>
      <c r="B38" s="238" t="s">
        <v>103</v>
      </c>
      <c r="C38" s="241" t="s">
        <v>96</v>
      </c>
      <c r="D38" s="242">
        <f>reconstr!K33+'2_уширения'!L20</f>
        <v>2590.3164998196171</v>
      </c>
      <c r="E38" s="242"/>
      <c r="F38" s="243"/>
    </row>
    <row r="39" spans="1:7">
      <c r="A39" s="241"/>
      <c r="B39" s="238"/>
      <c r="C39" s="241"/>
      <c r="D39" s="242"/>
      <c r="E39" s="242"/>
      <c r="F39" s="243"/>
    </row>
    <row r="40" spans="1:7" ht="63">
      <c r="A40" s="241">
        <v>302</v>
      </c>
      <c r="B40" s="238" t="s">
        <v>104</v>
      </c>
      <c r="C40" s="241" t="s">
        <v>46</v>
      </c>
      <c r="D40" s="242">
        <f>'6_бордюри'!I59</f>
        <v>2868.116271102308</v>
      </c>
      <c r="E40" s="242"/>
      <c r="F40" s="243"/>
    </row>
    <row r="41" spans="1:7">
      <c r="A41" s="241"/>
      <c r="B41" s="238"/>
      <c r="C41" s="241"/>
      <c r="D41" s="242"/>
      <c r="E41" s="242"/>
      <c r="F41" s="243"/>
    </row>
    <row r="42" spans="1:7" ht="16.5" customHeight="1">
      <c r="A42" s="241">
        <v>303</v>
      </c>
      <c r="B42" s="238" t="s">
        <v>220</v>
      </c>
      <c r="C42" s="251" t="s">
        <v>107</v>
      </c>
      <c r="D42" s="242">
        <v>13</v>
      </c>
      <c r="E42" s="242"/>
      <c r="F42" s="243"/>
    </row>
    <row r="43" spans="1:7">
      <c r="A43" s="241"/>
      <c r="B43" s="238"/>
      <c r="C43" s="251"/>
      <c r="D43" s="242"/>
      <c r="E43" s="242"/>
      <c r="F43" s="243"/>
    </row>
    <row r="44" spans="1:7" ht="16.5" customHeight="1">
      <c r="A44" s="241">
        <v>304</v>
      </c>
      <c r="B44" s="238" t="s">
        <v>111</v>
      </c>
      <c r="C44" s="251" t="s">
        <v>107</v>
      </c>
      <c r="D44" s="242">
        <v>41</v>
      </c>
      <c r="E44" s="242"/>
      <c r="F44" s="243"/>
    </row>
    <row r="45" spans="1:7">
      <c r="A45" s="241"/>
      <c r="B45" s="238"/>
      <c r="C45" s="241"/>
      <c r="D45" s="242"/>
      <c r="E45" s="242"/>
      <c r="F45" s="243"/>
    </row>
    <row r="46" spans="1:7" ht="31.5">
      <c r="A46" s="241">
        <v>305</v>
      </c>
      <c r="B46" s="238" t="s">
        <v>165</v>
      </c>
      <c r="C46" s="241" t="s">
        <v>112</v>
      </c>
      <c r="D46" s="242">
        <v>35</v>
      </c>
      <c r="E46" s="242"/>
      <c r="F46" s="243"/>
    </row>
    <row r="47" spans="1:7">
      <c r="A47" s="241"/>
      <c r="B47" s="238"/>
      <c r="C47" s="241"/>
      <c r="D47" s="242"/>
      <c r="E47" s="242"/>
      <c r="F47" s="243"/>
    </row>
    <row r="48" spans="1:7" ht="31.5">
      <c r="A48" s="241">
        <v>307</v>
      </c>
      <c r="B48" s="238" t="s">
        <v>114</v>
      </c>
      <c r="C48" s="241"/>
      <c r="D48" s="242"/>
      <c r="E48" s="242"/>
      <c r="F48" s="243"/>
      <c r="G48" s="244"/>
    </row>
    <row r="49" spans="1:6">
      <c r="A49" s="241"/>
      <c r="B49" s="252" t="s">
        <v>213</v>
      </c>
      <c r="C49" s="241" t="s">
        <v>92</v>
      </c>
      <c r="D49" s="242">
        <f>7*10.5*3</f>
        <v>220.5</v>
      </c>
      <c r="E49" s="242"/>
      <c r="F49" s="243"/>
    </row>
    <row r="50" spans="1:6" ht="31.5" customHeight="1">
      <c r="A50" s="241"/>
      <c r="B50" s="252" t="s">
        <v>214</v>
      </c>
      <c r="C50" s="241" t="s">
        <v>92</v>
      </c>
      <c r="D50" s="242">
        <f>35*8*0.4*2</f>
        <v>224</v>
      </c>
      <c r="E50" s="242"/>
      <c r="F50" s="243"/>
    </row>
    <row r="51" spans="1:6">
      <c r="A51" s="241"/>
      <c r="B51" s="238"/>
      <c r="C51" s="241"/>
      <c r="D51" s="242"/>
      <c r="E51" s="242"/>
      <c r="F51" s="243"/>
    </row>
    <row r="52" spans="1:6">
      <c r="A52" s="241">
        <v>308</v>
      </c>
      <c r="B52" s="238" t="s">
        <v>164</v>
      </c>
      <c r="C52" s="241" t="s">
        <v>46</v>
      </c>
      <c r="D52" s="242">
        <f>'4_ВОДОСТОЦИ'!G15</f>
        <v>22</v>
      </c>
      <c r="E52" s="249"/>
      <c r="F52" s="243"/>
    </row>
    <row r="53" spans="1:6">
      <c r="A53" s="241"/>
      <c r="B53" s="238"/>
      <c r="C53" s="241"/>
      <c r="D53" s="241"/>
      <c r="E53" s="242"/>
      <c r="F53" s="243"/>
    </row>
    <row r="54" spans="1:6">
      <c r="A54" s="241"/>
      <c r="B54" s="253" t="s">
        <v>166</v>
      </c>
      <c r="C54" s="241"/>
      <c r="D54" s="241"/>
      <c r="E54" s="242"/>
      <c r="F54" s="243"/>
    </row>
    <row r="55" spans="1:6">
      <c r="A55" s="241"/>
      <c r="B55" s="254"/>
      <c r="C55" s="241"/>
      <c r="D55" s="241"/>
      <c r="E55" s="242"/>
      <c r="F55" s="243"/>
    </row>
    <row r="56" spans="1:6" ht="63">
      <c r="A56" s="241">
        <v>501</v>
      </c>
      <c r="B56" s="238" t="s">
        <v>105</v>
      </c>
      <c r="C56" s="241" t="s">
        <v>92</v>
      </c>
      <c r="D56" s="242">
        <f>'КС-6_ПОД'!E10</f>
        <v>597.32139999999993</v>
      </c>
      <c r="E56" s="242"/>
      <c r="F56" s="243"/>
    </row>
    <row r="57" spans="1:6">
      <c r="A57" s="241"/>
      <c r="B57" s="238"/>
      <c r="C57" s="241"/>
      <c r="D57" s="242"/>
      <c r="E57" s="242"/>
      <c r="F57" s="243"/>
    </row>
    <row r="58" spans="1:6" ht="45.75" customHeight="1">
      <c r="A58" s="241">
        <v>502</v>
      </c>
      <c r="B58" s="238" t="s">
        <v>211</v>
      </c>
      <c r="C58" s="241" t="s">
        <v>92</v>
      </c>
      <c r="D58" s="242">
        <f>'КС-6_ПОД'!E13+'КС-6_ПОД'!E15</f>
        <v>42.744000000000014</v>
      </c>
      <c r="E58" s="249"/>
      <c r="F58" s="243"/>
    </row>
    <row r="59" spans="1:6">
      <c r="A59" s="241"/>
      <c r="B59" s="238"/>
      <c r="C59" s="241"/>
      <c r="D59" s="242"/>
      <c r="E59" s="242"/>
      <c r="F59" s="243"/>
    </row>
    <row r="60" spans="1:6" ht="47.25">
      <c r="A60" s="241">
        <v>503</v>
      </c>
      <c r="B60" s="238" t="s">
        <v>208</v>
      </c>
      <c r="C60" s="241" t="s">
        <v>107</v>
      </c>
      <c r="D60" s="242">
        <f>'КС-6_ПОД'!E19</f>
        <v>55</v>
      </c>
      <c r="E60" s="242"/>
      <c r="F60" s="243"/>
    </row>
    <row r="61" spans="1:6">
      <c r="A61" s="241"/>
      <c r="B61" s="238"/>
      <c r="C61" s="241"/>
      <c r="D61" s="242"/>
      <c r="E61" s="242"/>
      <c r="F61" s="243"/>
    </row>
    <row r="62" spans="1:6" ht="47.25">
      <c r="A62" s="241">
        <v>504</v>
      </c>
      <c r="B62" s="238" t="s">
        <v>106</v>
      </c>
      <c r="C62" s="241" t="s">
        <v>107</v>
      </c>
      <c r="D62" s="242">
        <f>'КС-6_ПОД'!E22</f>
        <v>33</v>
      </c>
      <c r="E62" s="242"/>
      <c r="F62" s="243"/>
    </row>
    <row r="63" spans="1:6">
      <c r="A63" s="241"/>
      <c r="B63" s="238"/>
      <c r="C63" s="241"/>
      <c r="D63" s="242"/>
      <c r="E63" s="242"/>
      <c r="F63" s="243"/>
    </row>
    <row r="64" spans="1:6" ht="34.5" customHeight="1">
      <c r="A64" s="241">
        <v>505</v>
      </c>
      <c r="B64" s="238" t="s">
        <v>108</v>
      </c>
      <c r="C64" s="241" t="s">
        <v>107</v>
      </c>
      <c r="D64" s="242">
        <v>5</v>
      </c>
      <c r="E64" s="249"/>
      <c r="F64" s="243"/>
    </row>
    <row r="65" spans="1:8" ht="12.75" customHeight="1">
      <c r="A65" s="241"/>
      <c r="B65" s="238"/>
      <c r="C65" s="241"/>
      <c r="D65" s="242"/>
      <c r="E65" s="249"/>
      <c r="F65" s="243"/>
    </row>
    <row r="66" spans="1:8" ht="18" customHeight="1">
      <c r="A66" s="241">
        <v>506</v>
      </c>
      <c r="B66" s="238" t="s">
        <v>109</v>
      </c>
      <c r="C66" s="241" t="s">
        <v>107</v>
      </c>
      <c r="D66" s="242">
        <v>2</v>
      </c>
      <c r="E66" s="255"/>
      <c r="F66" s="243"/>
      <c r="G66" s="244"/>
    </row>
    <row r="67" spans="1:8" ht="12.75" customHeight="1">
      <c r="A67" s="241"/>
      <c r="B67" s="238"/>
      <c r="C67" s="241"/>
      <c r="D67" s="255"/>
      <c r="E67" s="242"/>
      <c r="F67" s="243"/>
    </row>
    <row r="68" spans="1:8">
      <c r="A68" s="265" t="s">
        <v>155</v>
      </c>
      <c r="B68" s="265"/>
      <c r="C68" s="265"/>
      <c r="D68" s="265"/>
      <c r="E68" s="265"/>
      <c r="F68" s="256">
        <f>SUM(F10:F66)</f>
        <v>0</v>
      </c>
      <c r="G68" s="244"/>
    </row>
    <row r="69" spans="1:8">
      <c r="A69" s="265" t="s">
        <v>116</v>
      </c>
      <c r="B69" s="265"/>
      <c r="C69" s="265"/>
      <c r="D69" s="265"/>
      <c r="E69" s="265"/>
      <c r="F69" s="257">
        <f>SUM(F68*0.2)</f>
        <v>0</v>
      </c>
      <c r="G69" s="244"/>
    </row>
    <row r="70" spans="1:8">
      <c r="A70" s="265" t="s">
        <v>117</v>
      </c>
      <c r="B70" s="265"/>
      <c r="C70" s="265"/>
      <c r="D70" s="265"/>
      <c r="E70" s="265"/>
      <c r="F70" s="256">
        <f>SUM(F68:F69)</f>
        <v>0</v>
      </c>
      <c r="G70" s="244"/>
    </row>
    <row r="72" spans="1:8">
      <c r="F72" s="244"/>
    </row>
    <row r="73" spans="1:8">
      <c r="F73" s="244"/>
    </row>
    <row r="75" spans="1:8">
      <c r="B75" s="260" t="s">
        <v>223</v>
      </c>
      <c r="H75" s="244"/>
    </row>
    <row r="76" spans="1:8">
      <c r="B76" s="260" t="s">
        <v>224</v>
      </c>
    </row>
  </sheetData>
  <mergeCells count="6">
    <mergeCell ref="A1:F1"/>
    <mergeCell ref="A5:F5"/>
    <mergeCell ref="A68:E68"/>
    <mergeCell ref="A69:E69"/>
    <mergeCell ref="A70:E70"/>
    <mergeCell ref="B2:F4"/>
  </mergeCells>
  <pageMargins left="0.70866141732283505" right="0.196850393700787" top="0.74803149606299202" bottom="0.24803149599999999" header="0.31496062992126" footer="0.31496062992126"/>
  <pageSetup paperSize="9" orientation="portrait" r:id="rId1"/>
  <headerFooter>
    <oddFooter>&amp;C&amp;P/&amp;N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/>
  <dimension ref="A1:N20"/>
  <sheetViews>
    <sheetView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A3" sqref="A3:XFD3"/>
    </sheetView>
  </sheetViews>
  <sheetFormatPr defaultRowHeight="12.75"/>
  <cols>
    <col min="1" max="1" width="8.85546875" customWidth="1"/>
    <col min="2" max="2" width="4.85546875" customWidth="1"/>
    <col min="3" max="3" width="10.85546875" customWidth="1"/>
    <col min="4" max="4" width="6.5703125" customWidth="1"/>
    <col min="5" max="12" width="5.28515625" customWidth="1"/>
  </cols>
  <sheetData>
    <row r="1" spans="1:14" ht="31.5" customHeight="1">
      <c r="A1" s="283" t="s">
        <v>149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</row>
    <row r="2" spans="1:14" s="142" customFormat="1">
      <c r="A2" s="142" t="s">
        <v>202</v>
      </c>
    </row>
    <row r="3" spans="1:14">
      <c r="A3" t="s">
        <v>0</v>
      </c>
    </row>
    <row r="4" spans="1:14">
      <c r="B4" s="26"/>
      <c r="C4" s="26"/>
      <c r="D4" s="26"/>
      <c r="E4" s="26"/>
      <c r="F4" s="26"/>
    </row>
    <row r="5" spans="1:14" ht="15.75" customHeight="1">
      <c r="B5" s="287" t="s">
        <v>52</v>
      </c>
      <c r="C5" s="287"/>
      <c r="D5" s="287"/>
      <c r="E5" s="287"/>
      <c r="F5" s="287"/>
      <c r="G5" s="287"/>
      <c r="H5" s="287"/>
      <c r="I5" s="287"/>
      <c r="J5" s="287"/>
      <c r="K5" s="287"/>
      <c r="L5" s="287"/>
    </row>
    <row r="6" spans="1:14">
      <c r="B6" s="286" t="s">
        <v>42</v>
      </c>
      <c r="C6" s="286"/>
      <c r="D6" s="286"/>
      <c r="E6" s="286"/>
      <c r="F6" s="286"/>
      <c r="G6" s="286"/>
      <c r="H6" s="286"/>
      <c r="I6" s="286"/>
      <c r="J6" s="286"/>
      <c r="K6" s="286"/>
      <c r="L6" s="286"/>
    </row>
    <row r="7" spans="1:14" ht="13.5" thickBot="1">
      <c r="B7" s="44"/>
      <c r="C7" s="27"/>
      <c r="D7" s="27"/>
      <c r="E7" s="27"/>
      <c r="F7" s="27"/>
    </row>
    <row r="8" spans="1:14" ht="17.25" customHeight="1">
      <c r="B8" s="290" t="s">
        <v>1</v>
      </c>
      <c r="C8" s="288" t="s">
        <v>4</v>
      </c>
      <c r="D8" s="288"/>
      <c r="E8" s="288"/>
      <c r="F8" s="288"/>
      <c r="G8" s="293" t="s">
        <v>5</v>
      </c>
      <c r="H8" s="293" t="s">
        <v>6</v>
      </c>
      <c r="I8" s="296" t="s">
        <v>43</v>
      </c>
      <c r="J8" s="296"/>
      <c r="K8" s="296" t="s">
        <v>44</v>
      </c>
      <c r="L8" s="298"/>
    </row>
    <row r="9" spans="1:14" ht="17.25" customHeight="1">
      <c r="B9" s="291"/>
      <c r="C9" s="289"/>
      <c r="D9" s="289"/>
      <c r="E9" s="289"/>
      <c r="F9" s="289"/>
      <c r="G9" s="294"/>
      <c r="H9" s="294"/>
      <c r="I9" s="297"/>
      <c r="J9" s="297"/>
      <c r="K9" s="297"/>
      <c r="L9" s="299"/>
    </row>
    <row r="10" spans="1:14" ht="36" customHeight="1">
      <c r="B10" s="291"/>
      <c r="C10" s="32" t="s">
        <v>45</v>
      </c>
      <c r="D10" s="33" t="s">
        <v>3</v>
      </c>
      <c r="E10" s="33" t="s">
        <v>5</v>
      </c>
      <c r="F10" s="33" t="s">
        <v>6</v>
      </c>
      <c r="G10" s="294"/>
      <c r="H10" s="294"/>
      <c r="I10" s="34" t="s">
        <v>5</v>
      </c>
      <c r="J10" s="34" t="s">
        <v>6</v>
      </c>
      <c r="K10" s="34" t="s">
        <v>5</v>
      </c>
      <c r="L10" s="35" t="s">
        <v>6</v>
      </c>
    </row>
    <row r="11" spans="1:14" ht="15.75" customHeight="1" thickBot="1">
      <c r="B11" s="292"/>
      <c r="C11" s="36" t="s">
        <v>46</v>
      </c>
      <c r="D11" s="36" t="s">
        <v>46</v>
      </c>
      <c r="E11" s="36" t="s">
        <v>46</v>
      </c>
      <c r="F11" s="36" t="s">
        <v>46</v>
      </c>
      <c r="G11" s="295"/>
      <c r="H11" s="295"/>
      <c r="I11" s="37" t="s">
        <v>47</v>
      </c>
      <c r="J11" s="37" t="s">
        <v>47</v>
      </c>
      <c r="K11" s="37" t="s">
        <v>47</v>
      </c>
      <c r="L11" s="38" t="s">
        <v>47</v>
      </c>
    </row>
    <row r="12" spans="1:14" ht="13.5" thickTop="1">
      <c r="B12" s="30">
        <v>29</v>
      </c>
      <c r="C12" s="31">
        <v>292.82075132795842</v>
      </c>
      <c r="D12" s="31">
        <v>10.114203733727152</v>
      </c>
      <c r="E12" s="31">
        <v>-0.21693916281055969</v>
      </c>
      <c r="F12" s="31">
        <v>-7.4206500681849974E-2</v>
      </c>
      <c r="G12" s="31">
        <f t="shared" ref="G12:G14" si="0">IF(E12&lt;-0.2,IF(E12&gt;-0.4,-0.4,E12),"")</f>
        <v>-0.4</v>
      </c>
      <c r="H12" s="31" t="str">
        <f t="shared" ref="H12:H14" si="1">IF(F12&lt;-0.2,IF(F12&gt;-0.4,-0.4,F12),"")</f>
        <v/>
      </c>
      <c r="I12" s="31">
        <f t="shared" ref="I12:I14" si="2">IF(G12&lt;&gt;"",ABS(G12*D12),"")</f>
        <v>4.0456814934908607</v>
      </c>
      <c r="J12" s="31" t="str">
        <f t="shared" ref="J12:J14" si="3">IF(H12&lt;&gt;"",ABS(H12*D12),"")</f>
        <v/>
      </c>
      <c r="K12" s="31">
        <f t="shared" ref="K12:K14" si="4">IF(G12&lt;&gt;"",ABS(0.25*D12*G12),"")</f>
        <v>1.0114203733727152</v>
      </c>
      <c r="L12" s="39" t="str">
        <f t="shared" ref="L12:L14" si="5">IF(H12&lt;&gt;"",ABS(0.25*D12*H12),"")</f>
        <v/>
      </c>
    </row>
    <row r="13" spans="1:14">
      <c r="B13" s="28">
        <v>30</v>
      </c>
      <c r="C13" s="29">
        <v>302.94077723188229</v>
      </c>
      <c r="D13" s="29">
        <v>10.120025903923874</v>
      </c>
      <c r="E13" s="29">
        <v>-0.20173027016868783</v>
      </c>
      <c r="F13" s="29">
        <v>-6.4269159736689119E-2</v>
      </c>
      <c r="G13" s="29">
        <f t="shared" si="0"/>
        <v>-0.4</v>
      </c>
      <c r="H13" s="29" t="str">
        <f t="shared" si="1"/>
        <v/>
      </c>
      <c r="I13" s="29">
        <f t="shared" si="2"/>
        <v>4.04801036156955</v>
      </c>
      <c r="J13" s="29" t="str">
        <f t="shared" si="3"/>
        <v/>
      </c>
      <c r="K13" s="29">
        <f t="shared" si="4"/>
        <v>1.0120025903923875</v>
      </c>
      <c r="L13" s="40" t="str">
        <f t="shared" si="5"/>
        <v/>
      </c>
    </row>
    <row r="14" spans="1:14" ht="13.5" thickBot="1">
      <c r="B14" s="28">
        <v>87</v>
      </c>
      <c r="C14" s="29">
        <v>872.47129458817858</v>
      </c>
      <c r="D14" s="29">
        <v>10.129990820166995</v>
      </c>
      <c r="E14" s="29">
        <v>-0.31624764089004564</v>
      </c>
      <c r="F14" s="29">
        <v>-0.11208523898250711</v>
      </c>
      <c r="G14" s="29">
        <f t="shared" si="0"/>
        <v>-0.4</v>
      </c>
      <c r="H14" s="29" t="str">
        <f t="shared" si="1"/>
        <v/>
      </c>
      <c r="I14" s="29">
        <f t="shared" si="2"/>
        <v>4.0519963280667985</v>
      </c>
      <c r="J14" s="29" t="str">
        <f t="shared" si="3"/>
        <v/>
      </c>
      <c r="K14" s="29">
        <f t="shared" si="4"/>
        <v>1.0129990820166996</v>
      </c>
      <c r="L14" s="40" t="str">
        <f t="shared" si="5"/>
        <v/>
      </c>
    </row>
    <row r="15" spans="1:14" ht="15" thickBot="1">
      <c r="B15" s="284" t="s">
        <v>48</v>
      </c>
      <c r="C15" s="285"/>
      <c r="D15" s="285"/>
      <c r="E15" s="285"/>
      <c r="F15" s="285"/>
      <c r="G15" s="285"/>
      <c r="H15" s="285"/>
      <c r="I15" s="41">
        <f>SUM(I12:I14)</f>
        <v>12.145688183127209</v>
      </c>
      <c r="J15" s="41">
        <f>SUM(J12:J14)</f>
        <v>0</v>
      </c>
      <c r="K15" s="41">
        <f>SUM(K12:K14)</f>
        <v>3.0364220457818023</v>
      </c>
      <c r="L15" s="42">
        <f>SUM(L12:L14)</f>
        <v>0</v>
      </c>
    </row>
    <row r="17" spans="2:12" ht="14.25" customHeight="1">
      <c r="B17" s="7" t="s">
        <v>37</v>
      </c>
    </row>
    <row r="18" spans="2:12" ht="14.25" customHeight="1">
      <c r="B18" s="7" t="s">
        <v>50</v>
      </c>
      <c r="L18" s="43">
        <f>I15+J15</f>
        <v>12.145688183127209</v>
      </c>
    </row>
    <row r="19" spans="2:12" ht="14.25" customHeight="1">
      <c r="B19" s="7" t="s">
        <v>49</v>
      </c>
      <c r="L19" s="7">
        <f>L20/0.25</f>
        <v>12.145688183127209</v>
      </c>
    </row>
    <row r="20" spans="2:12" ht="14.25" customHeight="1">
      <c r="B20" s="7" t="s">
        <v>51</v>
      </c>
      <c r="L20" s="43">
        <f>K15+L15</f>
        <v>3.0364220457818023</v>
      </c>
    </row>
  </sheetData>
  <mergeCells count="10">
    <mergeCell ref="A1:N1"/>
    <mergeCell ref="B15:H15"/>
    <mergeCell ref="B6:L6"/>
    <mergeCell ref="B5:L5"/>
    <mergeCell ref="C8:F9"/>
    <mergeCell ref="B8:B11"/>
    <mergeCell ref="G8:G11"/>
    <mergeCell ref="H8:H11"/>
    <mergeCell ref="I8:J9"/>
    <mergeCell ref="K8:L9"/>
  </mergeCells>
  <printOptions horizontalCentered="1"/>
  <pageMargins left="0.74803149606299202" right="0.35433070866141703" top="0.31496062992126" bottom="0.47244094488189003" header="0.15748031496063" footer="0.15748031496063"/>
  <pageSetup paperSize="9" fitToHeight="0" orientation="portrait" r:id="rId1"/>
  <headerFooter>
    <oddFooter>&amp;RСтр. &amp;P/&amp;N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7"/>
  <sheetViews>
    <sheetView workbookViewId="0">
      <selection activeCell="B10" sqref="B10"/>
    </sheetView>
  </sheetViews>
  <sheetFormatPr defaultRowHeight="12.75"/>
  <cols>
    <col min="1" max="1" width="5.28515625" style="68" customWidth="1"/>
    <col min="2" max="2" width="44.140625" style="68" customWidth="1"/>
    <col min="3" max="4" width="17.5703125" style="68" customWidth="1"/>
    <col min="5" max="209" width="9.140625" style="68"/>
    <col min="210" max="210" width="6.7109375" style="68" customWidth="1"/>
    <col min="211" max="211" width="44.140625" style="68" customWidth="1"/>
    <col min="212" max="213" width="17.5703125" style="68" customWidth="1"/>
    <col min="214" max="244" width="4" style="68" bestFit="1" customWidth="1"/>
    <col min="245" max="245" width="3.7109375" style="68" customWidth="1"/>
    <col min="246" max="246" width="0" style="68" hidden="1" customWidth="1"/>
    <col min="247" max="260" width="4" style="68" bestFit="1" customWidth="1"/>
    <col min="261" max="465" width="9.140625" style="68"/>
    <col min="466" max="466" width="6.7109375" style="68" customWidth="1"/>
    <col min="467" max="467" width="44.140625" style="68" customWidth="1"/>
    <col min="468" max="469" width="17.5703125" style="68" customWidth="1"/>
    <col min="470" max="500" width="4" style="68" bestFit="1" customWidth="1"/>
    <col min="501" max="501" width="3.7109375" style="68" customWidth="1"/>
    <col min="502" max="502" width="0" style="68" hidden="1" customWidth="1"/>
    <col min="503" max="516" width="4" style="68" bestFit="1" customWidth="1"/>
    <col min="517" max="721" width="9.140625" style="68"/>
    <col min="722" max="722" width="6.7109375" style="68" customWidth="1"/>
    <col min="723" max="723" width="44.140625" style="68" customWidth="1"/>
    <col min="724" max="725" width="17.5703125" style="68" customWidth="1"/>
    <col min="726" max="756" width="4" style="68" bestFit="1" customWidth="1"/>
    <col min="757" max="757" width="3.7109375" style="68" customWidth="1"/>
    <col min="758" max="758" width="0" style="68" hidden="1" customWidth="1"/>
    <col min="759" max="772" width="4" style="68" bestFit="1" customWidth="1"/>
    <col min="773" max="977" width="9.140625" style="68"/>
    <col min="978" max="978" width="6.7109375" style="68" customWidth="1"/>
    <col min="979" max="979" width="44.140625" style="68" customWidth="1"/>
    <col min="980" max="981" width="17.5703125" style="68" customWidth="1"/>
    <col min="982" max="1012" width="4" style="68" bestFit="1" customWidth="1"/>
    <col min="1013" max="1013" width="3.7109375" style="68" customWidth="1"/>
    <col min="1014" max="1014" width="0" style="68" hidden="1" customWidth="1"/>
    <col min="1015" max="1028" width="4" style="68" bestFit="1" customWidth="1"/>
    <col min="1029" max="1233" width="9.140625" style="68"/>
    <col min="1234" max="1234" width="6.7109375" style="68" customWidth="1"/>
    <col min="1235" max="1235" width="44.140625" style="68" customWidth="1"/>
    <col min="1236" max="1237" width="17.5703125" style="68" customWidth="1"/>
    <col min="1238" max="1268" width="4" style="68" bestFit="1" customWidth="1"/>
    <col min="1269" max="1269" width="3.7109375" style="68" customWidth="1"/>
    <col min="1270" max="1270" width="0" style="68" hidden="1" customWidth="1"/>
    <col min="1271" max="1284" width="4" style="68" bestFit="1" customWidth="1"/>
    <col min="1285" max="1489" width="9.140625" style="68"/>
    <col min="1490" max="1490" width="6.7109375" style="68" customWidth="1"/>
    <col min="1491" max="1491" width="44.140625" style="68" customWidth="1"/>
    <col min="1492" max="1493" width="17.5703125" style="68" customWidth="1"/>
    <col min="1494" max="1524" width="4" style="68" bestFit="1" customWidth="1"/>
    <col min="1525" max="1525" width="3.7109375" style="68" customWidth="1"/>
    <col min="1526" max="1526" width="0" style="68" hidden="1" customWidth="1"/>
    <col min="1527" max="1540" width="4" style="68" bestFit="1" customWidth="1"/>
    <col min="1541" max="1745" width="9.140625" style="68"/>
    <col min="1746" max="1746" width="6.7109375" style="68" customWidth="1"/>
    <col min="1747" max="1747" width="44.140625" style="68" customWidth="1"/>
    <col min="1748" max="1749" width="17.5703125" style="68" customWidth="1"/>
    <col min="1750" max="1780" width="4" style="68" bestFit="1" customWidth="1"/>
    <col min="1781" max="1781" width="3.7109375" style="68" customWidth="1"/>
    <col min="1782" max="1782" width="0" style="68" hidden="1" customWidth="1"/>
    <col min="1783" max="1796" width="4" style="68" bestFit="1" customWidth="1"/>
    <col min="1797" max="2001" width="9.140625" style="68"/>
    <col min="2002" max="2002" width="6.7109375" style="68" customWidth="1"/>
    <col min="2003" max="2003" width="44.140625" style="68" customWidth="1"/>
    <col min="2004" max="2005" width="17.5703125" style="68" customWidth="1"/>
    <col min="2006" max="2036" width="4" style="68" bestFit="1" customWidth="1"/>
    <col min="2037" max="2037" width="3.7109375" style="68" customWidth="1"/>
    <col min="2038" max="2038" width="0" style="68" hidden="1" customWidth="1"/>
    <col min="2039" max="2052" width="4" style="68" bestFit="1" customWidth="1"/>
    <col min="2053" max="2257" width="9.140625" style="68"/>
    <col min="2258" max="2258" width="6.7109375" style="68" customWidth="1"/>
    <col min="2259" max="2259" width="44.140625" style="68" customWidth="1"/>
    <col min="2260" max="2261" width="17.5703125" style="68" customWidth="1"/>
    <col min="2262" max="2292" width="4" style="68" bestFit="1" customWidth="1"/>
    <col min="2293" max="2293" width="3.7109375" style="68" customWidth="1"/>
    <col min="2294" max="2294" width="0" style="68" hidden="1" customWidth="1"/>
    <col min="2295" max="2308" width="4" style="68" bestFit="1" customWidth="1"/>
    <col min="2309" max="2513" width="9.140625" style="68"/>
    <col min="2514" max="2514" width="6.7109375" style="68" customWidth="1"/>
    <col min="2515" max="2515" width="44.140625" style="68" customWidth="1"/>
    <col min="2516" max="2517" width="17.5703125" style="68" customWidth="1"/>
    <col min="2518" max="2548" width="4" style="68" bestFit="1" customWidth="1"/>
    <col min="2549" max="2549" width="3.7109375" style="68" customWidth="1"/>
    <col min="2550" max="2550" width="0" style="68" hidden="1" customWidth="1"/>
    <col min="2551" max="2564" width="4" style="68" bestFit="1" customWidth="1"/>
    <col min="2565" max="2769" width="9.140625" style="68"/>
    <col min="2770" max="2770" width="6.7109375" style="68" customWidth="1"/>
    <col min="2771" max="2771" width="44.140625" style="68" customWidth="1"/>
    <col min="2772" max="2773" width="17.5703125" style="68" customWidth="1"/>
    <col min="2774" max="2804" width="4" style="68" bestFit="1" customWidth="1"/>
    <col min="2805" max="2805" width="3.7109375" style="68" customWidth="1"/>
    <col min="2806" max="2806" width="0" style="68" hidden="1" customWidth="1"/>
    <col min="2807" max="2820" width="4" style="68" bestFit="1" customWidth="1"/>
    <col min="2821" max="3025" width="9.140625" style="68"/>
    <col min="3026" max="3026" width="6.7109375" style="68" customWidth="1"/>
    <col min="3027" max="3027" width="44.140625" style="68" customWidth="1"/>
    <col min="3028" max="3029" width="17.5703125" style="68" customWidth="1"/>
    <col min="3030" max="3060" width="4" style="68" bestFit="1" customWidth="1"/>
    <col min="3061" max="3061" width="3.7109375" style="68" customWidth="1"/>
    <col min="3062" max="3062" width="0" style="68" hidden="1" customWidth="1"/>
    <col min="3063" max="3076" width="4" style="68" bestFit="1" customWidth="1"/>
    <col min="3077" max="3281" width="9.140625" style="68"/>
    <col min="3282" max="3282" width="6.7109375" style="68" customWidth="1"/>
    <col min="3283" max="3283" width="44.140625" style="68" customWidth="1"/>
    <col min="3284" max="3285" width="17.5703125" style="68" customWidth="1"/>
    <col min="3286" max="3316" width="4" style="68" bestFit="1" customWidth="1"/>
    <col min="3317" max="3317" width="3.7109375" style="68" customWidth="1"/>
    <col min="3318" max="3318" width="0" style="68" hidden="1" customWidth="1"/>
    <col min="3319" max="3332" width="4" style="68" bestFit="1" customWidth="1"/>
    <col min="3333" max="3537" width="9.140625" style="68"/>
    <col min="3538" max="3538" width="6.7109375" style="68" customWidth="1"/>
    <col min="3539" max="3539" width="44.140625" style="68" customWidth="1"/>
    <col min="3540" max="3541" width="17.5703125" style="68" customWidth="1"/>
    <col min="3542" max="3572" width="4" style="68" bestFit="1" customWidth="1"/>
    <col min="3573" max="3573" width="3.7109375" style="68" customWidth="1"/>
    <col min="3574" max="3574" width="0" style="68" hidden="1" customWidth="1"/>
    <col min="3575" max="3588" width="4" style="68" bestFit="1" customWidth="1"/>
    <col min="3589" max="3793" width="9.140625" style="68"/>
    <col min="3794" max="3794" width="6.7109375" style="68" customWidth="1"/>
    <col min="3795" max="3795" width="44.140625" style="68" customWidth="1"/>
    <col min="3796" max="3797" width="17.5703125" style="68" customWidth="1"/>
    <col min="3798" max="3828" width="4" style="68" bestFit="1" customWidth="1"/>
    <col min="3829" max="3829" width="3.7109375" style="68" customWidth="1"/>
    <col min="3830" max="3830" width="0" style="68" hidden="1" customWidth="1"/>
    <col min="3831" max="3844" width="4" style="68" bestFit="1" customWidth="1"/>
    <col min="3845" max="4049" width="9.140625" style="68"/>
    <col min="4050" max="4050" width="6.7109375" style="68" customWidth="1"/>
    <col min="4051" max="4051" width="44.140625" style="68" customWidth="1"/>
    <col min="4052" max="4053" width="17.5703125" style="68" customWidth="1"/>
    <col min="4054" max="4084" width="4" style="68" bestFit="1" customWidth="1"/>
    <col min="4085" max="4085" width="3.7109375" style="68" customWidth="1"/>
    <col min="4086" max="4086" width="0" style="68" hidden="1" customWidth="1"/>
    <col min="4087" max="4100" width="4" style="68" bestFit="1" customWidth="1"/>
    <col min="4101" max="4305" width="9.140625" style="68"/>
    <col min="4306" max="4306" width="6.7109375" style="68" customWidth="1"/>
    <col min="4307" max="4307" width="44.140625" style="68" customWidth="1"/>
    <col min="4308" max="4309" width="17.5703125" style="68" customWidth="1"/>
    <col min="4310" max="4340" width="4" style="68" bestFit="1" customWidth="1"/>
    <col min="4341" max="4341" width="3.7109375" style="68" customWidth="1"/>
    <col min="4342" max="4342" width="0" style="68" hidden="1" customWidth="1"/>
    <col min="4343" max="4356" width="4" style="68" bestFit="1" customWidth="1"/>
    <col min="4357" max="4561" width="9.140625" style="68"/>
    <col min="4562" max="4562" width="6.7109375" style="68" customWidth="1"/>
    <col min="4563" max="4563" width="44.140625" style="68" customWidth="1"/>
    <col min="4564" max="4565" width="17.5703125" style="68" customWidth="1"/>
    <col min="4566" max="4596" width="4" style="68" bestFit="1" customWidth="1"/>
    <col min="4597" max="4597" width="3.7109375" style="68" customWidth="1"/>
    <col min="4598" max="4598" width="0" style="68" hidden="1" customWidth="1"/>
    <col min="4599" max="4612" width="4" style="68" bestFit="1" customWidth="1"/>
    <col min="4613" max="4817" width="9.140625" style="68"/>
    <col min="4818" max="4818" width="6.7109375" style="68" customWidth="1"/>
    <col min="4819" max="4819" width="44.140625" style="68" customWidth="1"/>
    <col min="4820" max="4821" width="17.5703125" style="68" customWidth="1"/>
    <col min="4822" max="4852" width="4" style="68" bestFit="1" customWidth="1"/>
    <col min="4853" max="4853" width="3.7109375" style="68" customWidth="1"/>
    <col min="4854" max="4854" width="0" style="68" hidden="1" customWidth="1"/>
    <col min="4855" max="4868" width="4" style="68" bestFit="1" customWidth="1"/>
    <col min="4869" max="5073" width="9.140625" style="68"/>
    <col min="5074" max="5074" width="6.7109375" style="68" customWidth="1"/>
    <col min="5075" max="5075" width="44.140625" style="68" customWidth="1"/>
    <col min="5076" max="5077" width="17.5703125" style="68" customWidth="1"/>
    <col min="5078" max="5108" width="4" style="68" bestFit="1" customWidth="1"/>
    <col min="5109" max="5109" width="3.7109375" style="68" customWidth="1"/>
    <col min="5110" max="5110" width="0" style="68" hidden="1" customWidth="1"/>
    <col min="5111" max="5124" width="4" style="68" bestFit="1" customWidth="1"/>
    <col min="5125" max="5329" width="9.140625" style="68"/>
    <col min="5330" max="5330" width="6.7109375" style="68" customWidth="1"/>
    <col min="5331" max="5331" width="44.140625" style="68" customWidth="1"/>
    <col min="5332" max="5333" width="17.5703125" style="68" customWidth="1"/>
    <col min="5334" max="5364" width="4" style="68" bestFit="1" customWidth="1"/>
    <col min="5365" max="5365" width="3.7109375" style="68" customWidth="1"/>
    <col min="5366" max="5366" width="0" style="68" hidden="1" customWidth="1"/>
    <col min="5367" max="5380" width="4" style="68" bestFit="1" customWidth="1"/>
    <col min="5381" max="5585" width="9.140625" style="68"/>
    <col min="5586" max="5586" width="6.7109375" style="68" customWidth="1"/>
    <col min="5587" max="5587" width="44.140625" style="68" customWidth="1"/>
    <col min="5588" max="5589" width="17.5703125" style="68" customWidth="1"/>
    <col min="5590" max="5620" width="4" style="68" bestFit="1" customWidth="1"/>
    <col min="5621" max="5621" width="3.7109375" style="68" customWidth="1"/>
    <col min="5622" max="5622" width="0" style="68" hidden="1" customWidth="1"/>
    <col min="5623" max="5636" width="4" style="68" bestFit="1" customWidth="1"/>
    <col min="5637" max="5841" width="9.140625" style="68"/>
    <col min="5842" max="5842" width="6.7109375" style="68" customWidth="1"/>
    <col min="5843" max="5843" width="44.140625" style="68" customWidth="1"/>
    <col min="5844" max="5845" width="17.5703125" style="68" customWidth="1"/>
    <col min="5846" max="5876" width="4" style="68" bestFit="1" customWidth="1"/>
    <col min="5877" max="5877" width="3.7109375" style="68" customWidth="1"/>
    <col min="5878" max="5878" width="0" style="68" hidden="1" customWidth="1"/>
    <col min="5879" max="5892" width="4" style="68" bestFit="1" customWidth="1"/>
    <col min="5893" max="6097" width="9.140625" style="68"/>
    <col min="6098" max="6098" width="6.7109375" style="68" customWidth="1"/>
    <col min="6099" max="6099" width="44.140625" style="68" customWidth="1"/>
    <col min="6100" max="6101" width="17.5703125" style="68" customWidth="1"/>
    <col min="6102" max="6132" width="4" style="68" bestFit="1" customWidth="1"/>
    <col min="6133" max="6133" width="3.7109375" style="68" customWidth="1"/>
    <col min="6134" max="6134" width="0" style="68" hidden="1" customWidth="1"/>
    <col min="6135" max="6148" width="4" style="68" bestFit="1" customWidth="1"/>
    <col min="6149" max="6353" width="9.140625" style="68"/>
    <col min="6354" max="6354" width="6.7109375" style="68" customWidth="1"/>
    <col min="6355" max="6355" width="44.140625" style="68" customWidth="1"/>
    <col min="6356" max="6357" width="17.5703125" style="68" customWidth="1"/>
    <col min="6358" max="6388" width="4" style="68" bestFit="1" customWidth="1"/>
    <col min="6389" max="6389" width="3.7109375" style="68" customWidth="1"/>
    <col min="6390" max="6390" width="0" style="68" hidden="1" customWidth="1"/>
    <col min="6391" max="6404" width="4" style="68" bestFit="1" customWidth="1"/>
    <col min="6405" max="6609" width="9.140625" style="68"/>
    <col min="6610" max="6610" width="6.7109375" style="68" customWidth="1"/>
    <col min="6611" max="6611" width="44.140625" style="68" customWidth="1"/>
    <col min="6612" max="6613" width="17.5703125" style="68" customWidth="1"/>
    <col min="6614" max="6644" width="4" style="68" bestFit="1" customWidth="1"/>
    <col min="6645" max="6645" width="3.7109375" style="68" customWidth="1"/>
    <col min="6646" max="6646" width="0" style="68" hidden="1" customWidth="1"/>
    <col min="6647" max="6660" width="4" style="68" bestFit="1" customWidth="1"/>
    <col min="6661" max="6865" width="9.140625" style="68"/>
    <col min="6866" max="6866" width="6.7109375" style="68" customWidth="1"/>
    <col min="6867" max="6867" width="44.140625" style="68" customWidth="1"/>
    <col min="6868" max="6869" width="17.5703125" style="68" customWidth="1"/>
    <col min="6870" max="6900" width="4" style="68" bestFit="1" customWidth="1"/>
    <col min="6901" max="6901" width="3.7109375" style="68" customWidth="1"/>
    <col min="6902" max="6902" width="0" style="68" hidden="1" customWidth="1"/>
    <col min="6903" max="6916" width="4" style="68" bestFit="1" customWidth="1"/>
    <col min="6917" max="7121" width="9.140625" style="68"/>
    <col min="7122" max="7122" width="6.7109375" style="68" customWidth="1"/>
    <col min="7123" max="7123" width="44.140625" style="68" customWidth="1"/>
    <col min="7124" max="7125" width="17.5703125" style="68" customWidth="1"/>
    <col min="7126" max="7156" width="4" style="68" bestFit="1" customWidth="1"/>
    <col min="7157" max="7157" width="3.7109375" style="68" customWidth="1"/>
    <col min="7158" max="7158" width="0" style="68" hidden="1" customWidth="1"/>
    <col min="7159" max="7172" width="4" style="68" bestFit="1" customWidth="1"/>
    <col min="7173" max="7377" width="9.140625" style="68"/>
    <col min="7378" max="7378" width="6.7109375" style="68" customWidth="1"/>
    <col min="7379" max="7379" width="44.140625" style="68" customWidth="1"/>
    <col min="7380" max="7381" width="17.5703125" style="68" customWidth="1"/>
    <col min="7382" max="7412" width="4" style="68" bestFit="1" customWidth="1"/>
    <col min="7413" max="7413" width="3.7109375" style="68" customWidth="1"/>
    <col min="7414" max="7414" width="0" style="68" hidden="1" customWidth="1"/>
    <col min="7415" max="7428" width="4" style="68" bestFit="1" customWidth="1"/>
    <col min="7429" max="7633" width="9.140625" style="68"/>
    <col min="7634" max="7634" width="6.7109375" style="68" customWidth="1"/>
    <col min="7635" max="7635" width="44.140625" style="68" customWidth="1"/>
    <col min="7636" max="7637" width="17.5703125" style="68" customWidth="1"/>
    <col min="7638" max="7668" width="4" style="68" bestFit="1" customWidth="1"/>
    <col min="7669" max="7669" width="3.7109375" style="68" customWidth="1"/>
    <col min="7670" max="7670" width="0" style="68" hidden="1" customWidth="1"/>
    <col min="7671" max="7684" width="4" style="68" bestFit="1" customWidth="1"/>
    <col min="7685" max="7889" width="9.140625" style="68"/>
    <col min="7890" max="7890" width="6.7109375" style="68" customWidth="1"/>
    <col min="7891" max="7891" width="44.140625" style="68" customWidth="1"/>
    <col min="7892" max="7893" width="17.5703125" style="68" customWidth="1"/>
    <col min="7894" max="7924" width="4" style="68" bestFit="1" customWidth="1"/>
    <col min="7925" max="7925" width="3.7109375" style="68" customWidth="1"/>
    <col min="7926" max="7926" width="0" style="68" hidden="1" customWidth="1"/>
    <col min="7927" max="7940" width="4" style="68" bestFit="1" customWidth="1"/>
    <col min="7941" max="8145" width="9.140625" style="68"/>
    <col min="8146" max="8146" width="6.7109375" style="68" customWidth="1"/>
    <col min="8147" max="8147" width="44.140625" style="68" customWidth="1"/>
    <col min="8148" max="8149" width="17.5703125" style="68" customWidth="1"/>
    <col min="8150" max="8180" width="4" style="68" bestFit="1" customWidth="1"/>
    <col min="8181" max="8181" width="3.7109375" style="68" customWidth="1"/>
    <col min="8182" max="8182" width="0" style="68" hidden="1" customWidth="1"/>
    <col min="8183" max="8196" width="4" style="68" bestFit="1" customWidth="1"/>
    <col min="8197" max="8401" width="9.140625" style="68"/>
    <col min="8402" max="8402" width="6.7109375" style="68" customWidth="1"/>
    <col min="8403" max="8403" width="44.140625" style="68" customWidth="1"/>
    <col min="8404" max="8405" width="17.5703125" style="68" customWidth="1"/>
    <col min="8406" max="8436" width="4" style="68" bestFit="1" customWidth="1"/>
    <col min="8437" max="8437" width="3.7109375" style="68" customWidth="1"/>
    <col min="8438" max="8438" width="0" style="68" hidden="1" customWidth="1"/>
    <col min="8439" max="8452" width="4" style="68" bestFit="1" customWidth="1"/>
    <col min="8453" max="8657" width="9.140625" style="68"/>
    <col min="8658" max="8658" width="6.7109375" style="68" customWidth="1"/>
    <col min="8659" max="8659" width="44.140625" style="68" customWidth="1"/>
    <col min="8660" max="8661" width="17.5703125" style="68" customWidth="1"/>
    <col min="8662" max="8692" width="4" style="68" bestFit="1" customWidth="1"/>
    <col min="8693" max="8693" width="3.7109375" style="68" customWidth="1"/>
    <col min="8694" max="8694" width="0" style="68" hidden="1" customWidth="1"/>
    <col min="8695" max="8708" width="4" style="68" bestFit="1" customWidth="1"/>
    <col min="8709" max="8913" width="9.140625" style="68"/>
    <col min="8914" max="8914" width="6.7109375" style="68" customWidth="1"/>
    <col min="8915" max="8915" width="44.140625" style="68" customWidth="1"/>
    <col min="8916" max="8917" width="17.5703125" style="68" customWidth="1"/>
    <col min="8918" max="8948" width="4" style="68" bestFit="1" customWidth="1"/>
    <col min="8949" max="8949" width="3.7109375" style="68" customWidth="1"/>
    <col min="8950" max="8950" width="0" style="68" hidden="1" customWidth="1"/>
    <col min="8951" max="8964" width="4" style="68" bestFit="1" customWidth="1"/>
    <col min="8965" max="9169" width="9.140625" style="68"/>
    <col min="9170" max="9170" width="6.7109375" style="68" customWidth="1"/>
    <col min="9171" max="9171" width="44.140625" style="68" customWidth="1"/>
    <col min="9172" max="9173" width="17.5703125" style="68" customWidth="1"/>
    <col min="9174" max="9204" width="4" style="68" bestFit="1" customWidth="1"/>
    <col min="9205" max="9205" width="3.7109375" style="68" customWidth="1"/>
    <col min="9206" max="9206" width="0" style="68" hidden="1" customWidth="1"/>
    <col min="9207" max="9220" width="4" style="68" bestFit="1" customWidth="1"/>
    <col min="9221" max="9425" width="9.140625" style="68"/>
    <col min="9426" max="9426" width="6.7109375" style="68" customWidth="1"/>
    <col min="9427" max="9427" width="44.140625" style="68" customWidth="1"/>
    <col min="9428" max="9429" width="17.5703125" style="68" customWidth="1"/>
    <col min="9430" max="9460" width="4" style="68" bestFit="1" customWidth="1"/>
    <col min="9461" max="9461" width="3.7109375" style="68" customWidth="1"/>
    <col min="9462" max="9462" width="0" style="68" hidden="1" customWidth="1"/>
    <col min="9463" max="9476" width="4" style="68" bestFit="1" customWidth="1"/>
    <col min="9477" max="9681" width="9.140625" style="68"/>
    <col min="9682" max="9682" width="6.7109375" style="68" customWidth="1"/>
    <col min="9683" max="9683" width="44.140625" style="68" customWidth="1"/>
    <col min="9684" max="9685" width="17.5703125" style="68" customWidth="1"/>
    <col min="9686" max="9716" width="4" style="68" bestFit="1" customWidth="1"/>
    <col min="9717" max="9717" width="3.7109375" style="68" customWidth="1"/>
    <col min="9718" max="9718" width="0" style="68" hidden="1" customWidth="1"/>
    <col min="9719" max="9732" width="4" style="68" bestFit="1" customWidth="1"/>
    <col min="9733" max="9937" width="9.140625" style="68"/>
    <col min="9938" max="9938" width="6.7109375" style="68" customWidth="1"/>
    <col min="9939" max="9939" width="44.140625" style="68" customWidth="1"/>
    <col min="9940" max="9941" width="17.5703125" style="68" customWidth="1"/>
    <col min="9942" max="9972" width="4" style="68" bestFit="1" customWidth="1"/>
    <col min="9973" max="9973" width="3.7109375" style="68" customWidth="1"/>
    <col min="9974" max="9974" width="0" style="68" hidden="1" customWidth="1"/>
    <col min="9975" max="9988" width="4" style="68" bestFit="1" customWidth="1"/>
    <col min="9989" max="10193" width="9.140625" style="68"/>
    <col min="10194" max="10194" width="6.7109375" style="68" customWidth="1"/>
    <col min="10195" max="10195" width="44.140625" style="68" customWidth="1"/>
    <col min="10196" max="10197" width="17.5703125" style="68" customWidth="1"/>
    <col min="10198" max="10228" width="4" style="68" bestFit="1" customWidth="1"/>
    <col min="10229" max="10229" width="3.7109375" style="68" customWidth="1"/>
    <col min="10230" max="10230" width="0" style="68" hidden="1" customWidth="1"/>
    <col min="10231" max="10244" width="4" style="68" bestFit="1" customWidth="1"/>
    <col min="10245" max="10449" width="9.140625" style="68"/>
    <col min="10450" max="10450" width="6.7109375" style="68" customWidth="1"/>
    <col min="10451" max="10451" width="44.140625" style="68" customWidth="1"/>
    <col min="10452" max="10453" width="17.5703125" style="68" customWidth="1"/>
    <col min="10454" max="10484" width="4" style="68" bestFit="1" customWidth="1"/>
    <col min="10485" max="10485" width="3.7109375" style="68" customWidth="1"/>
    <col min="10486" max="10486" width="0" style="68" hidden="1" customWidth="1"/>
    <col min="10487" max="10500" width="4" style="68" bestFit="1" customWidth="1"/>
    <col min="10501" max="10705" width="9.140625" style="68"/>
    <col min="10706" max="10706" width="6.7109375" style="68" customWidth="1"/>
    <col min="10707" max="10707" width="44.140625" style="68" customWidth="1"/>
    <col min="10708" max="10709" width="17.5703125" style="68" customWidth="1"/>
    <col min="10710" max="10740" width="4" style="68" bestFit="1" customWidth="1"/>
    <col min="10741" max="10741" width="3.7109375" style="68" customWidth="1"/>
    <col min="10742" max="10742" width="0" style="68" hidden="1" customWidth="1"/>
    <col min="10743" max="10756" width="4" style="68" bestFit="1" customWidth="1"/>
    <col min="10757" max="10961" width="9.140625" style="68"/>
    <col min="10962" max="10962" width="6.7109375" style="68" customWidth="1"/>
    <col min="10963" max="10963" width="44.140625" style="68" customWidth="1"/>
    <col min="10964" max="10965" width="17.5703125" style="68" customWidth="1"/>
    <col min="10966" max="10996" width="4" style="68" bestFit="1" customWidth="1"/>
    <col min="10997" max="10997" width="3.7109375" style="68" customWidth="1"/>
    <col min="10998" max="10998" width="0" style="68" hidden="1" customWidth="1"/>
    <col min="10999" max="11012" width="4" style="68" bestFit="1" customWidth="1"/>
    <col min="11013" max="11217" width="9.140625" style="68"/>
    <col min="11218" max="11218" width="6.7109375" style="68" customWidth="1"/>
    <col min="11219" max="11219" width="44.140625" style="68" customWidth="1"/>
    <col min="11220" max="11221" width="17.5703125" style="68" customWidth="1"/>
    <col min="11222" max="11252" width="4" style="68" bestFit="1" customWidth="1"/>
    <col min="11253" max="11253" width="3.7109375" style="68" customWidth="1"/>
    <col min="11254" max="11254" width="0" style="68" hidden="1" customWidth="1"/>
    <col min="11255" max="11268" width="4" style="68" bestFit="1" customWidth="1"/>
    <col min="11269" max="11473" width="9.140625" style="68"/>
    <col min="11474" max="11474" width="6.7109375" style="68" customWidth="1"/>
    <col min="11475" max="11475" width="44.140625" style="68" customWidth="1"/>
    <col min="11476" max="11477" width="17.5703125" style="68" customWidth="1"/>
    <col min="11478" max="11508" width="4" style="68" bestFit="1" customWidth="1"/>
    <col min="11509" max="11509" width="3.7109375" style="68" customWidth="1"/>
    <col min="11510" max="11510" width="0" style="68" hidden="1" customWidth="1"/>
    <col min="11511" max="11524" width="4" style="68" bestFit="1" customWidth="1"/>
    <col min="11525" max="11729" width="9.140625" style="68"/>
    <col min="11730" max="11730" width="6.7109375" style="68" customWidth="1"/>
    <col min="11731" max="11731" width="44.140625" style="68" customWidth="1"/>
    <col min="11732" max="11733" width="17.5703125" style="68" customWidth="1"/>
    <col min="11734" max="11764" width="4" style="68" bestFit="1" customWidth="1"/>
    <col min="11765" max="11765" width="3.7109375" style="68" customWidth="1"/>
    <col min="11766" max="11766" width="0" style="68" hidden="1" customWidth="1"/>
    <col min="11767" max="11780" width="4" style="68" bestFit="1" customWidth="1"/>
    <col min="11781" max="11985" width="9.140625" style="68"/>
    <col min="11986" max="11986" width="6.7109375" style="68" customWidth="1"/>
    <col min="11987" max="11987" width="44.140625" style="68" customWidth="1"/>
    <col min="11988" max="11989" width="17.5703125" style="68" customWidth="1"/>
    <col min="11990" max="12020" width="4" style="68" bestFit="1" customWidth="1"/>
    <col min="12021" max="12021" width="3.7109375" style="68" customWidth="1"/>
    <col min="12022" max="12022" width="0" style="68" hidden="1" customWidth="1"/>
    <col min="12023" max="12036" width="4" style="68" bestFit="1" customWidth="1"/>
    <col min="12037" max="12241" width="9.140625" style="68"/>
    <col min="12242" max="12242" width="6.7109375" style="68" customWidth="1"/>
    <col min="12243" max="12243" width="44.140625" style="68" customWidth="1"/>
    <col min="12244" max="12245" width="17.5703125" style="68" customWidth="1"/>
    <col min="12246" max="12276" width="4" style="68" bestFit="1" customWidth="1"/>
    <col min="12277" max="12277" width="3.7109375" style="68" customWidth="1"/>
    <col min="12278" max="12278" width="0" style="68" hidden="1" customWidth="1"/>
    <col min="12279" max="12292" width="4" style="68" bestFit="1" customWidth="1"/>
    <col min="12293" max="12497" width="9.140625" style="68"/>
    <col min="12498" max="12498" width="6.7109375" style="68" customWidth="1"/>
    <col min="12499" max="12499" width="44.140625" style="68" customWidth="1"/>
    <col min="12500" max="12501" width="17.5703125" style="68" customWidth="1"/>
    <col min="12502" max="12532" width="4" style="68" bestFit="1" customWidth="1"/>
    <col min="12533" max="12533" width="3.7109375" style="68" customWidth="1"/>
    <col min="12534" max="12534" width="0" style="68" hidden="1" customWidth="1"/>
    <col min="12535" max="12548" width="4" style="68" bestFit="1" customWidth="1"/>
    <col min="12549" max="12753" width="9.140625" style="68"/>
    <col min="12754" max="12754" width="6.7109375" style="68" customWidth="1"/>
    <col min="12755" max="12755" width="44.140625" style="68" customWidth="1"/>
    <col min="12756" max="12757" width="17.5703125" style="68" customWidth="1"/>
    <col min="12758" max="12788" width="4" style="68" bestFit="1" customWidth="1"/>
    <col min="12789" max="12789" width="3.7109375" style="68" customWidth="1"/>
    <col min="12790" max="12790" width="0" style="68" hidden="1" customWidth="1"/>
    <col min="12791" max="12804" width="4" style="68" bestFit="1" customWidth="1"/>
    <col min="12805" max="13009" width="9.140625" style="68"/>
    <col min="13010" max="13010" width="6.7109375" style="68" customWidth="1"/>
    <col min="13011" max="13011" width="44.140625" style="68" customWidth="1"/>
    <col min="13012" max="13013" width="17.5703125" style="68" customWidth="1"/>
    <col min="13014" max="13044" width="4" style="68" bestFit="1" customWidth="1"/>
    <col min="13045" max="13045" width="3.7109375" style="68" customWidth="1"/>
    <col min="13046" max="13046" width="0" style="68" hidden="1" customWidth="1"/>
    <col min="13047" max="13060" width="4" style="68" bestFit="1" customWidth="1"/>
    <col min="13061" max="13265" width="9.140625" style="68"/>
    <col min="13266" max="13266" width="6.7109375" style="68" customWidth="1"/>
    <col min="13267" max="13267" width="44.140625" style="68" customWidth="1"/>
    <col min="13268" max="13269" width="17.5703125" style="68" customWidth="1"/>
    <col min="13270" max="13300" width="4" style="68" bestFit="1" customWidth="1"/>
    <col min="13301" max="13301" width="3.7109375" style="68" customWidth="1"/>
    <col min="13302" max="13302" width="0" style="68" hidden="1" customWidth="1"/>
    <col min="13303" max="13316" width="4" style="68" bestFit="1" customWidth="1"/>
    <col min="13317" max="13521" width="9.140625" style="68"/>
    <col min="13522" max="13522" width="6.7109375" style="68" customWidth="1"/>
    <col min="13523" max="13523" width="44.140625" style="68" customWidth="1"/>
    <col min="13524" max="13525" width="17.5703125" style="68" customWidth="1"/>
    <col min="13526" max="13556" width="4" style="68" bestFit="1" customWidth="1"/>
    <col min="13557" max="13557" width="3.7109375" style="68" customWidth="1"/>
    <col min="13558" max="13558" width="0" style="68" hidden="1" customWidth="1"/>
    <col min="13559" max="13572" width="4" style="68" bestFit="1" customWidth="1"/>
    <col min="13573" max="13777" width="9.140625" style="68"/>
    <col min="13778" max="13778" width="6.7109375" style="68" customWidth="1"/>
    <col min="13779" max="13779" width="44.140625" style="68" customWidth="1"/>
    <col min="13780" max="13781" width="17.5703125" style="68" customWidth="1"/>
    <col min="13782" max="13812" width="4" style="68" bestFit="1" customWidth="1"/>
    <col min="13813" max="13813" width="3.7109375" style="68" customWidth="1"/>
    <col min="13814" max="13814" width="0" style="68" hidden="1" customWidth="1"/>
    <col min="13815" max="13828" width="4" style="68" bestFit="1" customWidth="1"/>
    <col min="13829" max="14033" width="9.140625" style="68"/>
    <col min="14034" max="14034" width="6.7109375" style="68" customWidth="1"/>
    <col min="14035" max="14035" width="44.140625" style="68" customWidth="1"/>
    <col min="14036" max="14037" width="17.5703125" style="68" customWidth="1"/>
    <col min="14038" max="14068" width="4" style="68" bestFit="1" customWidth="1"/>
    <col min="14069" max="14069" width="3.7109375" style="68" customWidth="1"/>
    <col min="14070" max="14070" width="0" style="68" hidden="1" customWidth="1"/>
    <col min="14071" max="14084" width="4" style="68" bestFit="1" customWidth="1"/>
    <col min="14085" max="14289" width="9.140625" style="68"/>
    <col min="14290" max="14290" width="6.7109375" style="68" customWidth="1"/>
    <col min="14291" max="14291" width="44.140625" style="68" customWidth="1"/>
    <col min="14292" max="14293" width="17.5703125" style="68" customWidth="1"/>
    <col min="14294" max="14324" width="4" style="68" bestFit="1" customWidth="1"/>
    <col min="14325" max="14325" width="3.7109375" style="68" customWidth="1"/>
    <col min="14326" max="14326" width="0" style="68" hidden="1" customWidth="1"/>
    <col min="14327" max="14340" width="4" style="68" bestFit="1" customWidth="1"/>
    <col min="14341" max="14545" width="9.140625" style="68"/>
    <col min="14546" max="14546" width="6.7109375" style="68" customWidth="1"/>
    <col min="14547" max="14547" width="44.140625" style="68" customWidth="1"/>
    <col min="14548" max="14549" width="17.5703125" style="68" customWidth="1"/>
    <col min="14550" max="14580" width="4" style="68" bestFit="1" customWidth="1"/>
    <col min="14581" max="14581" width="3.7109375" style="68" customWidth="1"/>
    <col min="14582" max="14582" width="0" style="68" hidden="1" customWidth="1"/>
    <col min="14583" max="14596" width="4" style="68" bestFit="1" customWidth="1"/>
    <col min="14597" max="14801" width="9.140625" style="68"/>
    <col min="14802" max="14802" width="6.7109375" style="68" customWidth="1"/>
    <col min="14803" max="14803" width="44.140625" style="68" customWidth="1"/>
    <col min="14804" max="14805" width="17.5703125" style="68" customWidth="1"/>
    <col min="14806" max="14836" width="4" style="68" bestFit="1" customWidth="1"/>
    <col min="14837" max="14837" width="3.7109375" style="68" customWidth="1"/>
    <col min="14838" max="14838" width="0" style="68" hidden="1" customWidth="1"/>
    <col min="14839" max="14852" width="4" style="68" bestFit="1" customWidth="1"/>
    <col min="14853" max="15057" width="9.140625" style="68"/>
    <col min="15058" max="15058" width="6.7109375" style="68" customWidth="1"/>
    <col min="15059" max="15059" width="44.140625" style="68" customWidth="1"/>
    <col min="15060" max="15061" width="17.5703125" style="68" customWidth="1"/>
    <col min="15062" max="15092" width="4" style="68" bestFit="1" customWidth="1"/>
    <col min="15093" max="15093" width="3.7109375" style="68" customWidth="1"/>
    <col min="15094" max="15094" width="0" style="68" hidden="1" customWidth="1"/>
    <col min="15095" max="15108" width="4" style="68" bestFit="1" customWidth="1"/>
    <col min="15109" max="15313" width="9.140625" style="68"/>
    <col min="15314" max="15314" width="6.7109375" style="68" customWidth="1"/>
    <col min="15315" max="15315" width="44.140625" style="68" customWidth="1"/>
    <col min="15316" max="15317" width="17.5703125" style="68" customWidth="1"/>
    <col min="15318" max="15348" width="4" style="68" bestFit="1" customWidth="1"/>
    <col min="15349" max="15349" width="3.7109375" style="68" customWidth="1"/>
    <col min="15350" max="15350" width="0" style="68" hidden="1" customWidth="1"/>
    <col min="15351" max="15364" width="4" style="68" bestFit="1" customWidth="1"/>
    <col min="15365" max="15569" width="9.140625" style="68"/>
    <col min="15570" max="15570" width="6.7109375" style="68" customWidth="1"/>
    <col min="15571" max="15571" width="44.140625" style="68" customWidth="1"/>
    <col min="15572" max="15573" width="17.5703125" style="68" customWidth="1"/>
    <col min="15574" max="15604" width="4" style="68" bestFit="1" customWidth="1"/>
    <col min="15605" max="15605" width="3.7109375" style="68" customWidth="1"/>
    <col min="15606" max="15606" width="0" style="68" hidden="1" customWidth="1"/>
    <col min="15607" max="15620" width="4" style="68" bestFit="1" customWidth="1"/>
    <col min="15621" max="15825" width="9.140625" style="68"/>
    <col min="15826" max="15826" width="6.7109375" style="68" customWidth="1"/>
    <col min="15827" max="15827" width="44.140625" style="68" customWidth="1"/>
    <col min="15828" max="15829" width="17.5703125" style="68" customWidth="1"/>
    <col min="15830" max="15860" width="4" style="68" bestFit="1" customWidth="1"/>
    <col min="15861" max="15861" width="3.7109375" style="68" customWidth="1"/>
    <col min="15862" max="15862" width="0" style="68" hidden="1" customWidth="1"/>
    <col min="15863" max="15876" width="4" style="68" bestFit="1" customWidth="1"/>
    <col min="15877" max="16081" width="9.140625" style="68"/>
    <col min="16082" max="16082" width="6.7109375" style="68" customWidth="1"/>
    <col min="16083" max="16083" width="44.140625" style="68" customWidth="1"/>
    <col min="16084" max="16085" width="17.5703125" style="68" customWidth="1"/>
    <col min="16086" max="16116" width="4" style="68" bestFit="1" customWidth="1"/>
    <col min="16117" max="16117" width="3.7109375" style="68" customWidth="1"/>
    <col min="16118" max="16118" width="0" style="68" hidden="1" customWidth="1"/>
    <col min="16119" max="16132" width="4" style="68" bestFit="1" customWidth="1"/>
    <col min="16133" max="16384" width="9.140625" style="68"/>
  </cols>
  <sheetData>
    <row r="1" spans="1:11" customFormat="1" ht="31.5" customHeight="1">
      <c r="A1" s="283" t="s">
        <v>149</v>
      </c>
      <c r="B1" s="283"/>
      <c r="C1" s="283"/>
      <c r="D1" s="283"/>
      <c r="E1" s="283"/>
      <c r="F1" s="283"/>
      <c r="G1" s="103"/>
      <c r="H1" s="103"/>
      <c r="I1" s="103"/>
      <c r="J1" s="103"/>
      <c r="K1">
        <v>4</v>
      </c>
    </row>
    <row r="2" spans="1:11" s="142" customFormat="1">
      <c r="A2" s="142" t="s">
        <v>202</v>
      </c>
    </row>
    <row r="3" spans="1:11" customFormat="1">
      <c r="A3" t="s">
        <v>0</v>
      </c>
    </row>
    <row r="4" spans="1:11">
      <c r="A4" s="66"/>
      <c r="B4" s="67"/>
      <c r="C4" s="66"/>
      <c r="D4" s="66"/>
    </row>
    <row r="5" spans="1:11" ht="15">
      <c r="A5" s="69" t="s">
        <v>140</v>
      </c>
      <c r="B5" s="69"/>
      <c r="C5" s="69"/>
      <c r="D5" s="69"/>
    </row>
    <row r="6" spans="1:11">
      <c r="A6" s="70"/>
      <c r="B6" s="70"/>
      <c r="C6" s="70" t="s">
        <v>81</v>
      </c>
      <c r="D6" s="70" t="s">
        <v>81</v>
      </c>
    </row>
    <row r="7" spans="1:11">
      <c r="A7" s="71" t="s">
        <v>119</v>
      </c>
      <c r="B7" s="71"/>
      <c r="C7" s="72"/>
      <c r="D7" s="72"/>
    </row>
    <row r="8" spans="1:11" ht="13.5" thickBot="1">
      <c r="A8" s="73"/>
      <c r="B8" s="74"/>
      <c r="C8" s="73"/>
      <c r="D8" s="73"/>
    </row>
    <row r="9" spans="1:11" ht="13.5" thickBot="1">
      <c r="A9" s="75" t="s">
        <v>120</v>
      </c>
      <c r="B9" s="76" t="s">
        <v>121</v>
      </c>
      <c r="C9" s="76" t="s">
        <v>122</v>
      </c>
      <c r="D9" s="77" t="s">
        <v>123</v>
      </c>
    </row>
    <row r="10" spans="1:11" ht="13.5" thickTop="1">
      <c r="A10" s="78"/>
      <c r="B10" s="79"/>
      <c r="C10" s="80" t="s">
        <v>81</v>
      </c>
      <c r="D10" s="81"/>
    </row>
    <row r="11" spans="1:11">
      <c r="A11" s="82">
        <v>1</v>
      </c>
      <c r="B11" s="83" t="s">
        <v>124</v>
      </c>
      <c r="C11" s="84" t="s">
        <v>46</v>
      </c>
      <c r="D11" s="85">
        <v>392</v>
      </c>
    </row>
    <row r="12" spans="1:11">
      <c r="A12" s="82">
        <v>2</v>
      </c>
      <c r="B12" s="83" t="s">
        <v>125</v>
      </c>
      <c r="C12" s="84" t="s">
        <v>92</v>
      </c>
      <c r="D12" s="85">
        <v>380</v>
      </c>
    </row>
    <row r="13" spans="1:11">
      <c r="A13" s="82">
        <v>3</v>
      </c>
      <c r="B13" s="86" t="s">
        <v>126</v>
      </c>
      <c r="C13" s="87" t="s">
        <v>92</v>
      </c>
      <c r="D13" s="85">
        <v>312</v>
      </c>
    </row>
    <row r="14" spans="1:11">
      <c r="A14" s="82">
        <v>4</v>
      </c>
      <c r="B14" s="83" t="s">
        <v>127</v>
      </c>
      <c r="C14" s="84" t="s">
        <v>92</v>
      </c>
      <c r="D14" s="85">
        <v>293</v>
      </c>
    </row>
    <row r="15" spans="1:11">
      <c r="A15" s="88" t="s">
        <v>81</v>
      </c>
      <c r="B15" s="83"/>
      <c r="C15" s="84"/>
      <c r="D15" s="89"/>
    </row>
    <row r="16" spans="1:11">
      <c r="A16" s="82" t="s">
        <v>81</v>
      </c>
      <c r="B16" s="84" t="s">
        <v>128</v>
      </c>
      <c r="C16" s="84" t="s">
        <v>122</v>
      </c>
      <c r="D16" s="89" t="s">
        <v>123</v>
      </c>
    </row>
    <row r="17" spans="1:4">
      <c r="A17" s="82" t="s">
        <v>81</v>
      </c>
      <c r="B17" s="83"/>
      <c r="C17" s="84"/>
      <c r="D17" s="89"/>
    </row>
    <row r="18" spans="1:4">
      <c r="A18" s="82">
        <v>1</v>
      </c>
      <c r="B18" s="90" t="s">
        <v>129</v>
      </c>
      <c r="C18" s="84" t="s">
        <v>92</v>
      </c>
      <c r="D18" s="89"/>
    </row>
    <row r="19" spans="1:4">
      <c r="A19" s="82" t="s">
        <v>81</v>
      </c>
      <c r="B19" s="83" t="s">
        <v>130</v>
      </c>
      <c r="C19" s="84"/>
      <c r="D19" s="89"/>
    </row>
    <row r="20" spans="1:4">
      <c r="A20" s="82" t="s">
        <v>81</v>
      </c>
      <c r="B20" s="86"/>
      <c r="C20" s="84" t="s">
        <v>81</v>
      </c>
      <c r="D20" s="91">
        <f>D11*2.5</f>
        <v>980</v>
      </c>
    </row>
    <row r="21" spans="1:4">
      <c r="A21" s="82" t="s">
        <v>81</v>
      </c>
      <c r="B21" s="83" t="s">
        <v>131</v>
      </c>
      <c r="C21" s="84"/>
      <c r="D21" s="89" t="s">
        <v>81</v>
      </c>
    </row>
    <row r="22" spans="1:4">
      <c r="A22" s="82" t="s">
        <v>81</v>
      </c>
      <c r="B22" s="83"/>
      <c r="C22" s="84"/>
      <c r="D22" s="91">
        <f>D12*1.2</f>
        <v>456</v>
      </c>
    </row>
    <row r="23" spans="1:4">
      <c r="A23" s="82" t="s">
        <v>81</v>
      </c>
      <c r="B23" s="86" t="s">
        <v>132</v>
      </c>
      <c r="C23" s="84"/>
      <c r="D23" s="85">
        <f>D13</f>
        <v>312</v>
      </c>
    </row>
    <row r="24" spans="1:4">
      <c r="A24" s="82" t="s">
        <v>81</v>
      </c>
      <c r="B24" s="83" t="s">
        <v>133</v>
      </c>
      <c r="C24" s="84"/>
      <c r="D24" s="85">
        <f>D14</f>
        <v>293</v>
      </c>
    </row>
    <row r="25" spans="1:4">
      <c r="A25" s="82" t="s">
        <v>81</v>
      </c>
      <c r="B25" s="83"/>
      <c r="C25" s="84"/>
      <c r="D25" s="89"/>
    </row>
    <row r="26" spans="1:4" ht="14.25">
      <c r="A26" s="82" t="s">
        <v>81</v>
      </c>
      <c r="B26" s="92" t="s">
        <v>134</v>
      </c>
      <c r="C26" s="93" t="s">
        <v>92</v>
      </c>
      <c r="D26" s="94">
        <f>(SUM(D20:D25))</f>
        <v>2041</v>
      </c>
    </row>
    <row r="27" spans="1:4">
      <c r="A27" s="82" t="s">
        <v>81</v>
      </c>
      <c r="B27" s="83"/>
      <c r="C27" s="84"/>
      <c r="D27" s="95"/>
    </row>
    <row r="28" spans="1:4" ht="14.25">
      <c r="A28" s="82">
        <v>1</v>
      </c>
      <c r="B28" s="83" t="s">
        <v>135</v>
      </c>
      <c r="C28" s="84" t="s">
        <v>136</v>
      </c>
      <c r="D28" s="94">
        <f>D26*0.04*2.4</f>
        <v>195.93600000000001</v>
      </c>
    </row>
    <row r="29" spans="1:4">
      <c r="A29" s="82" t="s">
        <v>81</v>
      </c>
      <c r="B29" s="83"/>
      <c r="C29" s="84"/>
      <c r="D29" s="95"/>
    </row>
    <row r="30" spans="1:4" ht="15" thickBot="1">
      <c r="A30" s="96">
        <v>2</v>
      </c>
      <c r="B30" s="97" t="s">
        <v>137</v>
      </c>
      <c r="C30" s="98" t="s">
        <v>92</v>
      </c>
      <c r="D30" s="99">
        <f>D26</f>
        <v>2041</v>
      </c>
    </row>
    <row r="36" spans="1:4" s="102" customFormat="1">
      <c r="A36" s="100"/>
      <c r="B36" s="100"/>
      <c r="C36" s="100" t="s">
        <v>138</v>
      </c>
      <c r="D36" s="101"/>
    </row>
    <row r="37" spans="1:4" s="102" customFormat="1">
      <c r="A37" s="100"/>
      <c r="B37" s="100"/>
      <c r="C37" s="100"/>
      <c r="D37" s="101" t="s">
        <v>139</v>
      </c>
    </row>
  </sheetData>
  <mergeCells count="1">
    <mergeCell ref="A1:F1"/>
  </mergeCells>
  <pageMargins left="0.7" right="0.16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J54"/>
  <sheetViews>
    <sheetView workbookViewId="0">
      <selection activeCell="A20" sqref="A20:XFD23"/>
    </sheetView>
  </sheetViews>
  <sheetFormatPr defaultRowHeight="12.75"/>
  <cols>
    <col min="1" max="1" width="4.140625" customWidth="1"/>
    <col min="2" max="2" width="22.28515625" customWidth="1"/>
    <col min="3" max="3" width="11.140625" customWidth="1"/>
    <col min="4" max="4" width="4.85546875" customWidth="1"/>
    <col min="5" max="5" width="7" customWidth="1"/>
    <col min="6" max="6" width="10.85546875" customWidth="1"/>
    <col min="7" max="7" width="8.7109375" customWidth="1"/>
    <col min="8" max="9" width="11.5703125" customWidth="1"/>
    <col min="10" max="10" width="11.42578125" customWidth="1"/>
  </cols>
  <sheetData>
    <row r="1" spans="1:10" ht="31.5" customHeight="1">
      <c r="A1" s="283" t="s">
        <v>149</v>
      </c>
      <c r="B1" s="283"/>
      <c r="C1" s="283"/>
      <c r="D1" s="283"/>
      <c r="E1" s="283"/>
      <c r="F1" s="283"/>
      <c r="G1" s="283"/>
      <c r="H1" s="283"/>
      <c r="I1" s="283"/>
      <c r="J1" s="283"/>
    </row>
    <row r="2" spans="1:10" s="142" customFormat="1">
      <c r="A2" s="142" t="s">
        <v>202</v>
      </c>
    </row>
    <row r="3" spans="1:10">
      <c r="A3" t="s">
        <v>0</v>
      </c>
    </row>
    <row r="6" spans="1:10">
      <c r="A6" s="302" t="s">
        <v>141</v>
      </c>
      <c r="B6" s="303"/>
      <c r="C6" s="303"/>
      <c r="D6" s="303"/>
      <c r="E6" s="303"/>
      <c r="F6" s="303"/>
      <c r="G6" s="303"/>
      <c r="H6" s="303"/>
      <c r="I6" s="303"/>
      <c r="J6" s="303"/>
    </row>
    <row r="7" spans="1:10">
      <c r="A7" s="278" t="s">
        <v>71</v>
      </c>
      <c r="B7" s="303"/>
      <c r="C7" s="303"/>
      <c r="D7" s="303"/>
      <c r="E7" s="303"/>
      <c r="F7" s="303"/>
      <c r="G7" s="303"/>
      <c r="H7" s="303"/>
      <c r="I7" s="303"/>
      <c r="J7" s="303"/>
    </row>
    <row r="8" spans="1:10">
      <c r="A8" s="113"/>
      <c r="B8" s="115"/>
      <c r="C8" s="115"/>
      <c r="D8" s="115"/>
      <c r="E8" s="115"/>
      <c r="F8" s="115"/>
      <c r="G8" s="115"/>
      <c r="H8" s="115"/>
      <c r="I8" s="115"/>
      <c r="J8" s="115"/>
    </row>
    <row r="9" spans="1:10" ht="13.5" thickBot="1">
      <c r="A9" s="45"/>
      <c r="B9" s="45"/>
      <c r="C9" s="45"/>
      <c r="D9" s="45"/>
      <c r="E9" s="45"/>
      <c r="F9" s="115"/>
      <c r="G9" s="45"/>
      <c r="H9" s="115"/>
      <c r="I9" s="115"/>
      <c r="J9" s="45"/>
    </row>
    <row r="10" spans="1:10" ht="65.25" customHeight="1">
      <c r="A10" s="304" t="s">
        <v>1</v>
      </c>
      <c r="B10" s="306" t="s">
        <v>55</v>
      </c>
      <c r="C10" s="306" t="s">
        <v>72</v>
      </c>
      <c r="D10" s="307" t="s">
        <v>73</v>
      </c>
      <c r="E10" s="116" t="s">
        <v>150</v>
      </c>
      <c r="F10" s="63" t="s">
        <v>162</v>
      </c>
      <c r="G10" s="63" t="s">
        <v>82</v>
      </c>
      <c r="H10" s="129" t="s">
        <v>167</v>
      </c>
      <c r="I10" s="129" t="s">
        <v>163</v>
      </c>
      <c r="J10" s="117" t="s">
        <v>74</v>
      </c>
    </row>
    <row r="11" spans="1:10" ht="15" thickBot="1">
      <c r="A11" s="305"/>
      <c r="B11" s="280"/>
      <c r="C11" s="280"/>
      <c r="D11" s="308"/>
      <c r="E11" s="114" t="s">
        <v>75</v>
      </c>
      <c r="F11" s="114" t="s">
        <v>76</v>
      </c>
      <c r="G11" s="118" t="s">
        <v>77</v>
      </c>
      <c r="H11" s="118"/>
      <c r="I11" s="118"/>
      <c r="J11" s="118" t="s">
        <v>78</v>
      </c>
    </row>
    <row r="12" spans="1:10" s="107" customFormat="1" ht="13.5" thickTop="1">
      <c r="A12" s="127"/>
      <c r="B12" s="55"/>
      <c r="C12" s="55"/>
      <c r="D12" s="55"/>
      <c r="E12" s="55"/>
      <c r="F12" s="55"/>
      <c r="G12" s="55"/>
      <c r="H12" s="55"/>
      <c r="I12" s="130"/>
      <c r="J12" s="128"/>
    </row>
    <row r="13" spans="1:10">
      <c r="A13" s="47">
        <v>1</v>
      </c>
      <c r="B13" s="55" t="s">
        <v>79</v>
      </c>
      <c r="C13" s="56" t="s">
        <v>80</v>
      </c>
      <c r="D13" s="49">
        <v>4</v>
      </c>
      <c r="E13" s="49" t="s">
        <v>81</v>
      </c>
      <c r="F13" s="49">
        <v>22</v>
      </c>
      <c r="G13" s="51">
        <f>F13</f>
        <v>22</v>
      </c>
      <c r="H13" s="51"/>
      <c r="I13" s="130"/>
      <c r="J13" s="51" t="s">
        <v>142</v>
      </c>
    </row>
    <row r="14" spans="1:10">
      <c r="A14" s="47"/>
      <c r="B14" s="55"/>
      <c r="C14" s="55"/>
      <c r="D14" s="49"/>
      <c r="E14" s="49"/>
      <c r="F14" s="49"/>
      <c r="G14" s="51"/>
      <c r="H14" s="51"/>
      <c r="I14" s="51"/>
      <c r="J14" s="51"/>
    </row>
    <row r="15" spans="1:10" ht="15.75" thickBot="1">
      <c r="A15" s="300" t="s">
        <v>48</v>
      </c>
      <c r="B15" s="301"/>
      <c r="C15" s="301"/>
      <c r="D15" s="301"/>
      <c r="E15" s="57">
        <f>SUM(E13:E13)</f>
        <v>0</v>
      </c>
      <c r="F15" s="58">
        <f>SUM(F13:F13)</f>
        <v>22</v>
      </c>
      <c r="G15" s="59">
        <f>SUM(G13:G13)</f>
        <v>22</v>
      </c>
      <c r="H15" s="59">
        <f>SUM(H13:H13)</f>
        <v>0</v>
      </c>
      <c r="I15" s="59">
        <f>SUM(I13:I13)</f>
        <v>0</v>
      </c>
      <c r="J15" s="60"/>
    </row>
    <row r="16" spans="1:10" s="11" customFormat="1" ht="15">
      <c r="A16" s="123"/>
      <c r="B16" s="124"/>
      <c r="C16" s="124"/>
      <c r="D16" s="124"/>
      <c r="E16" s="125"/>
      <c r="F16" s="126"/>
      <c r="G16" s="126"/>
      <c r="H16" s="126"/>
      <c r="I16" s="126"/>
      <c r="J16" s="125"/>
    </row>
    <row r="17" spans="1:10" s="11" customFormat="1" ht="15">
      <c r="A17" s="123"/>
      <c r="B17" s="124"/>
      <c r="C17" s="124"/>
      <c r="D17" s="124"/>
      <c r="E17" s="125"/>
      <c r="F17" s="126"/>
      <c r="G17" s="126"/>
      <c r="H17" s="126"/>
      <c r="I17" s="126"/>
      <c r="J17" s="125"/>
    </row>
    <row r="18" spans="1:10" s="11" customFormat="1" ht="15">
      <c r="A18" s="123"/>
      <c r="B18" s="124"/>
      <c r="C18" s="124"/>
      <c r="D18" s="124"/>
      <c r="E18" s="125"/>
      <c r="F18" s="126"/>
      <c r="G18" s="126"/>
      <c r="H18" s="126"/>
      <c r="I18" s="126"/>
      <c r="J18" s="125"/>
    </row>
    <row r="19" spans="1:10" ht="13.5" customHeight="1"/>
    <row r="21" spans="1:10">
      <c r="B21" s="54"/>
      <c r="C21" s="54"/>
      <c r="D21" s="54"/>
      <c r="E21" s="54" t="s">
        <v>69</v>
      </c>
      <c r="F21" s="54"/>
      <c r="G21" s="54"/>
      <c r="H21" s="54"/>
      <c r="I21" s="54"/>
      <c r="J21" s="54"/>
    </row>
    <row r="22" spans="1:10">
      <c r="B22" s="54"/>
      <c r="C22" s="54"/>
      <c r="D22" s="54"/>
      <c r="E22" s="54"/>
      <c r="F22" s="54" t="s">
        <v>70</v>
      </c>
      <c r="G22" s="54"/>
      <c r="H22" s="54"/>
      <c r="I22" s="54"/>
      <c r="J22" s="54"/>
    </row>
    <row r="27" spans="1:10">
      <c r="G27" s="61"/>
      <c r="H27" s="61"/>
      <c r="I27" s="61"/>
    </row>
    <row r="54" spans="4:10">
      <c r="D54" s="62"/>
      <c r="E54" s="62"/>
      <c r="F54" s="62"/>
      <c r="G54" s="62"/>
      <c r="H54" s="62"/>
      <c r="I54" s="62"/>
      <c r="J54" s="62"/>
    </row>
  </sheetData>
  <mergeCells count="8">
    <mergeCell ref="A1:J1"/>
    <mergeCell ref="A15:D15"/>
    <mergeCell ref="A6:J6"/>
    <mergeCell ref="A7:J7"/>
    <mergeCell ref="A10:A11"/>
    <mergeCell ref="B10:B11"/>
    <mergeCell ref="C10:C11"/>
    <mergeCell ref="D10:D11"/>
  </mergeCells>
  <pageMargins left="0.7" right="0.18" top="1.23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64"/>
  <sheetViews>
    <sheetView workbookViewId="0">
      <pane ySplit="10" topLeftCell="A38" activePane="bottomLeft" state="frozen"/>
      <selection pane="bottomLeft" activeCell="A3" sqref="A3:XFD3"/>
    </sheetView>
  </sheetViews>
  <sheetFormatPr defaultRowHeight="12.75"/>
  <cols>
    <col min="1" max="1" width="5.7109375" customWidth="1"/>
    <col min="2" max="2" width="11.28515625" customWidth="1"/>
    <col min="3" max="3" width="12.140625" customWidth="1"/>
    <col min="4" max="4" width="6.42578125" customWidth="1"/>
    <col min="5" max="5" width="8.7109375" customWidth="1"/>
    <col min="6" max="6" width="8.5703125" customWidth="1"/>
    <col min="7" max="7" width="7.28515625" customWidth="1"/>
    <col min="8" max="8" width="7.85546875" customWidth="1"/>
    <col min="9" max="9" width="9.140625" customWidth="1"/>
    <col min="10" max="10" width="13.7109375" customWidth="1"/>
    <col min="11" max="11" width="9.140625" hidden="1" customWidth="1"/>
    <col min="12" max="12" width="9.140625" style="11"/>
  </cols>
  <sheetData>
    <row r="1" spans="1:11" ht="31.5" customHeight="1">
      <c r="A1" s="283" t="s">
        <v>149</v>
      </c>
      <c r="B1" s="283"/>
      <c r="C1" s="283"/>
      <c r="D1" s="283"/>
      <c r="E1" s="283"/>
      <c r="F1" s="283"/>
      <c r="G1" s="283"/>
      <c r="H1" s="283"/>
      <c r="I1" s="283"/>
      <c r="J1" s="283"/>
      <c r="K1">
        <v>4</v>
      </c>
    </row>
    <row r="2" spans="1:11" s="142" customFormat="1">
      <c r="A2" s="142" t="s">
        <v>202</v>
      </c>
    </row>
    <row r="3" spans="1:11">
      <c r="A3" t="s">
        <v>0</v>
      </c>
    </row>
    <row r="5" spans="1:11">
      <c r="A5" s="302" t="s">
        <v>53</v>
      </c>
      <c r="B5" s="303"/>
      <c r="C5" s="303"/>
      <c r="D5" s="303"/>
      <c r="E5" s="303"/>
      <c r="F5" s="303"/>
      <c r="G5" s="303"/>
      <c r="H5" s="303"/>
      <c r="I5" s="303"/>
      <c r="J5" s="303"/>
    </row>
    <row r="6" spans="1:11">
      <c r="A6" s="278" t="s">
        <v>54</v>
      </c>
      <c r="B6" s="303"/>
      <c r="C6" s="303"/>
      <c r="D6" s="303"/>
      <c r="E6" s="303"/>
      <c r="F6" s="303"/>
      <c r="G6" s="303"/>
      <c r="H6" s="303"/>
      <c r="I6" s="303"/>
      <c r="J6" s="303"/>
    </row>
    <row r="7" spans="1:11" ht="13.5" thickBot="1">
      <c r="A7" s="45"/>
      <c r="B7" s="45"/>
      <c r="C7" s="45"/>
      <c r="D7" s="45"/>
      <c r="E7" s="45"/>
      <c r="F7" s="45"/>
      <c r="G7" s="45"/>
      <c r="H7" s="45"/>
      <c r="I7" s="45"/>
      <c r="J7" s="45"/>
    </row>
    <row r="8" spans="1:11" ht="25.5" customHeight="1">
      <c r="A8" s="304" t="s">
        <v>1</v>
      </c>
      <c r="B8" s="306" t="s">
        <v>55</v>
      </c>
      <c r="C8" s="306" t="s">
        <v>56</v>
      </c>
      <c r="D8" s="306" t="s">
        <v>26</v>
      </c>
      <c r="E8" s="46" t="s">
        <v>57</v>
      </c>
      <c r="F8" s="306" t="s">
        <v>58</v>
      </c>
      <c r="G8" s="306"/>
      <c r="H8" s="306" t="s">
        <v>59</v>
      </c>
      <c r="I8" s="306" t="s">
        <v>118</v>
      </c>
      <c r="J8" s="311" t="s">
        <v>60</v>
      </c>
    </row>
    <row r="9" spans="1:11" ht="15" customHeight="1">
      <c r="A9" s="310"/>
      <c r="B9" s="279"/>
      <c r="C9" s="279"/>
      <c r="D9" s="279"/>
      <c r="E9" s="24" t="str">
        <f>pl.asph &amp; "см"</f>
        <v>4см</v>
      </c>
      <c r="F9" s="24" t="s">
        <v>61</v>
      </c>
      <c r="G9" s="24" t="s">
        <v>62</v>
      </c>
      <c r="H9" s="279"/>
      <c r="I9" s="279"/>
      <c r="J9" s="312"/>
    </row>
    <row r="10" spans="1:11" ht="15" customHeight="1" thickBot="1">
      <c r="A10" s="305"/>
      <c r="B10" s="280"/>
      <c r="C10" s="280"/>
      <c r="D10" s="25" t="s">
        <v>63</v>
      </c>
      <c r="E10" s="25" t="s">
        <v>63</v>
      </c>
      <c r="F10" s="25" t="s">
        <v>64</v>
      </c>
      <c r="G10" s="25" t="s">
        <v>65</v>
      </c>
      <c r="H10" s="25" t="s">
        <v>63</v>
      </c>
      <c r="I10" s="64"/>
      <c r="J10" s="313"/>
    </row>
    <row r="11" spans="1:11" ht="13.5" thickTop="1">
      <c r="A11" s="47">
        <v>4</v>
      </c>
      <c r="B11" s="48">
        <v>258.714128844833</v>
      </c>
      <c r="C11" s="49" t="s">
        <v>6</v>
      </c>
      <c r="D11" s="50"/>
      <c r="E11" s="50"/>
      <c r="F11" s="50"/>
      <c r="G11" s="50"/>
      <c r="H11" s="50"/>
      <c r="I11" s="50"/>
      <c r="J11" s="51" t="s">
        <v>67</v>
      </c>
      <c r="K11">
        <v>15.392179439640699</v>
      </c>
    </row>
    <row r="12" spans="1:11">
      <c r="A12" s="47">
        <v>5</v>
      </c>
      <c r="B12" s="48">
        <v>270.87755290665098</v>
      </c>
      <c r="C12" s="49" t="s">
        <v>6</v>
      </c>
      <c r="D12" s="50"/>
      <c r="E12" s="50"/>
      <c r="F12" s="50"/>
      <c r="G12" s="50"/>
      <c r="H12" s="50"/>
      <c r="I12" s="50"/>
      <c r="J12" s="51" t="s">
        <v>67</v>
      </c>
      <c r="K12">
        <v>2.9990559207003602</v>
      </c>
    </row>
    <row r="13" spans="1:11">
      <c r="A13" s="47">
        <v>6</v>
      </c>
      <c r="B13" s="48">
        <v>367.04912975178701</v>
      </c>
      <c r="C13" s="49" t="s">
        <v>5</v>
      </c>
      <c r="D13" s="50"/>
      <c r="E13" s="50"/>
      <c r="F13" s="50"/>
      <c r="G13" s="50"/>
      <c r="H13" s="50"/>
      <c r="I13" s="50"/>
      <c r="J13" s="51" t="s">
        <v>67</v>
      </c>
      <c r="K13">
        <v>3.52985043129513</v>
      </c>
    </row>
    <row r="14" spans="1:11">
      <c r="A14" s="47">
        <v>7</v>
      </c>
      <c r="B14" s="48">
        <v>384.31985586866</v>
      </c>
      <c r="C14" s="49" t="s">
        <v>6</v>
      </c>
      <c r="D14" s="50"/>
      <c r="E14" s="50"/>
      <c r="F14" s="50"/>
      <c r="G14" s="50"/>
      <c r="H14" s="50"/>
      <c r="I14" s="50"/>
      <c r="J14" s="51" t="s">
        <v>67</v>
      </c>
      <c r="K14">
        <v>7.4669804998335403</v>
      </c>
    </row>
    <row r="15" spans="1:11">
      <c r="A15" s="47">
        <v>8</v>
      </c>
      <c r="B15" s="48">
        <v>384.98743238199398</v>
      </c>
      <c r="C15" s="49" t="s">
        <v>5</v>
      </c>
      <c r="D15" s="50"/>
      <c r="E15" s="50"/>
      <c r="F15" s="50"/>
      <c r="G15" s="50"/>
      <c r="H15" s="50"/>
      <c r="I15" s="50"/>
      <c r="J15" s="51" t="s">
        <v>67</v>
      </c>
      <c r="K15">
        <v>7.4397983738625699</v>
      </c>
    </row>
    <row r="16" spans="1:11">
      <c r="A16" s="47">
        <v>9</v>
      </c>
      <c r="B16" s="48">
        <v>462.74015756343101</v>
      </c>
      <c r="C16" s="49" t="s">
        <v>5</v>
      </c>
      <c r="D16" s="50"/>
      <c r="E16" s="50"/>
      <c r="F16" s="50"/>
      <c r="G16" s="50"/>
      <c r="H16" s="50"/>
      <c r="I16" s="50"/>
      <c r="J16" s="51" t="s">
        <v>67</v>
      </c>
      <c r="K16">
        <v>3.9952879230738199</v>
      </c>
    </row>
    <row r="17" spans="1:11">
      <c r="A17" s="47">
        <v>10</v>
      </c>
      <c r="B17" s="48">
        <v>480.33120657596402</v>
      </c>
      <c r="C17" s="49" t="s">
        <v>6</v>
      </c>
      <c r="D17" s="50"/>
      <c r="E17" s="50"/>
      <c r="F17" s="50"/>
      <c r="G17" s="50"/>
      <c r="H17" s="50"/>
      <c r="I17" s="50"/>
      <c r="J17" s="51" t="s">
        <v>67</v>
      </c>
      <c r="K17">
        <v>4.4818167991126598</v>
      </c>
    </row>
    <row r="18" spans="1:11">
      <c r="A18" s="47">
        <v>11</v>
      </c>
      <c r="B18" s="48">
        <v>511.51080141288298</v>
      </c>
      <c r="C18" s="49" t="s">
        <v>6</v>
      </c>
      <c r="D18" s="50"/>
      <c r="E18" s="50"/>
      <c r="F18" s="50"/>
      <c r="G18" s="50"/>
      <c r="H18" s="50"/>
      <c r="I18" s="50"/>
      <c r="J18" s="51" t="s">
        <v>67</v>
      </c>
      <c r="K18">
        <v>4.42029221482073</v>
      </c>
    </row>
    <row r="19" spans="1:11">
      <c r="A19" s="47">
        <v>12</v>
      </c>
      <c r="B19" s="48">
        <v>608.29187725827103</v>
      </c>
      <c r="C19" s="49" t="s">
        <v>5</v>
      </c>
      <c r="D19" s="50"/>
      <c r="E19" s="50"/>
      <c r="F19" s="50"/>
      <c r="G19" s="50"/>
      <c r="H19" s="50"/>
      <c r="I19" s="50"/>
      <c r="J19" s="51" t="s">
        <v>67</v>
      </c>
      <c r="K19">
        <v>7.1396820692162901</v>
      </c>
    </row>
    <row r="20" spans="1:11">
      <c r="A20" s="47">
        <v>13</v>
      </c>
      <c r="B20" s="48">
        <v>699.18394500065597</v>
      </c>
      <c r="C20" s="49" t="s">
        <v>6</v>
      </c>
      <c r="D20" s="50"/>
      <c r="E20" s="50"/>
      <c r="F20" s="50"/>
      <c r="G20" s="50"/>
      <c r="H20" s="50"/>
      <c r="I20" s="50"/>
      <c r="J20" s="51" t="s">
        <v>67</v>
      </c>
      <c r="K20">
        <v>6.9537868594668399</v>
      </c>
    </row>
    <row r="21" spans="1:11">
      <c r="A21" s="47">
        <v>14</v>
      </c>
      <c r="B21" s="48">
        <v>784.58804043908503</v>
      </c>
      <c r="C21" s="49" t="s">
        <v>6</v>
      </c>
      <c r="D21" s="50"/>
      <c r="E21" s="50"/>
      <c r="F21" s="50"/>
      <c r="G21" s="50"/>
      <c r="H21" s="50"/>
      <c r="I21" s="50"/>
      <c r="J21" s="51" t="s">
        <v>67</v>
      </c>
      <c r="K21">
        <v>5.1872169721459596</v>
      </c>
    </row>
    <row r="22" spans="1:11">
      <c r="A22" s="47">
        <v>15</v>
      </c>
      <c r="B22" s="48">
        <v>828.09736668014796</v>
      </c>
      <c r="C22" s="49" t="s">
        <v>6</v>
      </c>
      <c r="D22" s="50">
        <f>K22*20+3^2/3+3^2/3</f>
        <v>126</v>
      </c>
      <c r="E22" s="50">
        <f>D22</f>
        <v>126</v>
      </c>
      <c r="F22" s="50">
        <f>D22*nepl.asph/100</f>
        <v>0</v>
      </c>
      <c r="G22" s="50">
        <f>F22*2.4</f>
        <v>0</v>
      </c>
      <c r="H22" s="50">
        <f>D22*2</f>
        <v>252</v>
      </c>
      <c r="I22" s="50"/>
      <c r="J22" s="51" t="s">
        <v>66</v>
      </c>
      <c r="K22">
        <v>6</v>
      </c>
    </row>
    <row r="23" spans="1:11">
      <c r="A23" s="47">
        <v>16</v>
      </c>
      <c r="B23" s="48">
        <v>858.50322612405103</v>
      </c>
      <c r="C23" s="49" t="s">
        <v>6</v>
      </c>
      <c r="D23" s="50"/>
      <c r="E23" s="50"/>
      <c r="F23" s="50"/>
      <c r="G23" s="50"/>
      <c r="H23" s="50"/>
      <c r="I23" s="50"/>
      <c r="J23" s="51" t="s">
        <v>67</v>
      </c>
      <c r="K23">
        <v>2.9988162704933101</v>
      </c>
    </row>
    <row r="24" spans="1:11">
      <c r="A24" s="47">
        <v>17</v>
      </c>
      <c r="B24" s="48">
        <v>907.35949519316614</v>
      </c>
      <c r="C24" s="49" t="s">
        <v>6</v>
      </c>
      <c r="D24" s="50"/>
      <c r="E24" s="50"/>
      <c r="F24" s="50"/>
      <c r="G24" s="50"/>
      <c r="H24" s="50"/>
      <c r="I24" s="50"/>
      <c r="J24" s="51" t="s">
        <v>67</v>
      </c>
      <c r="K24">
        <v>2.9988162719297407</v>
      </c>
    </row>
    <row r="25" spans="1:11">
      <c r="A25" s="47">
        <v>18</v>
      </c>
      <c r="B25" s="48">
        <v>933.19289163468295</v>
      </c>
      <c r="C25" s="49" t="s">
        <v>6</v>
      </c>
      <c r="D25" s="50">
        <f>K25*20+4^2/3+4^2/3</f>
        <v>130.66666666666666</v>
      </c>
      <c r="E25" s="50">
        <f>D25</f>
        <v>130.66666666666666</v>
      </c>
      <c r="F25" s="50">
        <f>D25*nepl.asph/100</f>
        <v>0</v>
      </c>
      <c r="G25" s="50">
        <f>F25*2.4</f>
        <v>0</v>
      </c>
      <c r="H25" s="50">
        <f>D25*2</f>
        <v>261.33333333333331</v>
      </c>
      <c r="I25" s="50"/>
      <c r="J25" s="51" t="s">
        <v>66</v>
      </c>
      <c r="K25">
        <v>6</v>
      </c>
    </row>
    <row r="26" spans="1:11">
      <c r="A26" s="47">
        <v>19</v>
      </c>
      <c r="B26" s="48">
        <v>970.14994076041773</v>
      </c>
      <c r="C26" s="49" t="s">
        <v>5</v>
      </c>
      <c r="D26" s="50"/>
      <c r="E26" s="50"/>
      <c r="F26" s="50"/>
      <c r="G26" s="50"/>
      <c r="H26" s="50"/>
      <c r="I26" s="50"/>
      <c r="J26" s="51" t="s">
        <v>67</v>
      </c>
      <c r="K26">
        <v>2.9983017127028688</v>
      </c>
    </row>
    <row r="27" spans="1:11">
      <c r="A27" s="47">
        <v>20</v>
      </c>
      <c r="B27" s="48">
        <v>981.37125426303601</v>
      </c>
      <c r="C27" s="49" t="s">
        <v>6</v>
      </c>
      <c r="D27" s="50">
        <f>K27*20+3^2/3+3^2/3</f>
        <v>108.44166179664941</v>
      </c>
      <c r="E27" s="50">
        <f>D27</f>
        <v>108.44166179664941</v>
      </c>
      <c r="F27" s="50">
        <f>D27*nepl.asph/100</f>
        <v>0</v>
      </c>
      <c r="G27" s="50">
        <f>F27*2.4</f>
        <v>0</v>
      </c>
      <c r="H27" s="50">
        <f>D27*2</f>
        <v>216.88332359329883</v>
      </c>
      <c r="I27" s="50"/>
      <c r="J27" s="51" t="s">
        <v>66</v>
      </c>
      <c r="K27">
        <v>5.1220830898324703</v>
      </c>
    </row>
    <row r="28" spans="1:11">
      <c r="A28" s="47">
        <v>21</v>
      </c>
      <c r="B28" s="48">
        <v>1006.53861186444</v>
      </c>
      <c r="C28" s="49" t="s">
        <v>6</v>
      </c>
      <c r="D28" s="50"/>
      <c r="E28" s="50"/>
      <c r="F28" s="50"/>
      <c r="G28" s="50"/>
      <c r="H28" s="50"/>
      <c r="I28" s="50"/>
      <c r="J28" s="51" t="s">
        <v>67</v>
      </c>
      <c r="K28">
        <v>3.0426733732012998</v>
      </c>
    </row>
    <row r="29" spans="1:11">
      <c r="A29" s="47">
        <v>22</v>
      </c>
      <c r="B29" s="48">
        <v>1026.68125838586</v>
      </c>
      <c r="C29" s="49" t="s">
        <v>6</v>
      </c>
      <c r="D29" s="50"/>
      <c r="E29" s="50"/>
      <c r="F29" s="50"/>
      <c r="G29" s="50"/>
      <c r="H29" s="50"/>
      <c r="I29" s="50"/>
      <c r="J29" s="51" t="s">
        <v>67</v>
      </c>
      <c r="K29">
        <v>2.99881627252284</v>
      </c>
    </row>
    <row r="30" spans="1:11">
      <c r="A30" s="47">
        <v>23</v>
      </c>
      <c r="B30" s="48">
        <v>1037.37801058987</v>
      </c>
      <c r="C30" s="49" t="s">
        <v>6</v>
      </c>
      <c r="D30" s="50"/>
      <c r="E30" s="50"/>
      <c r="F30" s="50"/>
      <c r="G30" s="50"/>
      <c r="H30" s="50"/>
      <c r="I30" s="50"/>
      <c r="J30" s="51" t="s">
        <v>67</v>
      </c>
      <c r="K30">
        <v>2.9988162725226202</v>
      </c>
    </row>
    <row r="31" spans="1:11">
      <c r="A31" s="47">
        <v>24</v>
      </c>
      <c r="B31" s="48">
        <v>1047.7494723356299</v>
      </c>
      <c r="C31" s="49" t="s">
        <v>6</v>
      </c>
      <c r="D31" s="50"/>
      <c r="E31" s="50"/>
      <c r="F31" s="50"/>
      <c r="G31" s="50"/>
      <c r="H31" s="50"/>
      <c r="I31" s="50"/>
      <c r="J31" s="51" t="s">
        <v>67</v>
      </c>
      <c r="K31">
        <v>2.9988162704933101</v>
      </c>
    </row>
    <row r="32" spans="1:11">
      <c r="A32" s="47">
        <v>25</v>
      </c>
      <c r="B32" s="48">
        <v>1082.5583388953</v>
      </c>
      <c r="C32" s="49" t="s">
        <v>6</v>
      </c>
      <c r="D32" s="50">
        <f>K32*20+4^2/3+2^2/3</f>
        <v>186.66666666666669</v>
      </c>
      <c r="E32" s="50">
        <f>D32</f>
        <v>186.66666666666669</v>
      </c>
      <c r="F32" s="50">
        <f>D32*nepl.asph/100</f>
        <v>0</v>
      </c>
      <c r="G32" s="50">
        <f>F32*2.4</f>
        <v>0</v>
      </c>
      <c r="H32" s="50">
        <f>D32*2</f>
        <v>373.33333333333337</v>
      </c>
      <c r="I32" s="50"/>
      <c r="J32" s="51" t="s">
        <v>66</v>
      </c>
      <c r="K32">
        <v>9</v>
      </c>
    </row>
    <row r="33" spans="1:12">
      <c r="A33" s="47">
        <v>26</v>
      </c>
      <c r="B33" s="48">
        <v>1123.3060045002301</v>
      </c>
      <c r="C33" s="49" t="s">
        <v>6</v>
      </c>
      <c r="D33" s="50"/>
      <c r="E33" s="50"/>
      <c r="F33" s="50"/>
      <c r="G33" s="50"/>
      <c r="H33" s="50"/>
      <c r="I33" s="50"/>
      <c r="J33" s="51" t="s">
        <v>67</v>
      </c>
      <c r="K33">
        <v>2.9988162725226202</v>
      </c>
      <c r="L33" s="11" t="s">
        <v>145</v>
      </c>
    </row>
    <row r="34" spans="1:12">
      <c r="A34" s="47">
        <v>27</v>
      </c>
      <c r="B34" s="48">
        <v>1139.72808761853</v>
      </c>
      <c r="C34" s="49" t="s">
        <v>6</v>
      </c>
      <c r="D34" s="50"/>
      <c r="E34" s="50"/>
      <c r="F34" s="50"/>
      <c r="G34" s="50"/>
      <c r="H34" s="50"/>
      <c r="I34" s="50"/>
      <c r="J34" s="51" t="s">
        <v>67</v>
      </c>
      <c r="K34">
        <v>2.9988162704933101</v>
      </c>
    </row>
    <row r="35" spans="1:12">
      <c r="A35" s="47">
        <v>28</v>
      </c>
      <c r="B35" s="48">
        <v>1156.6194516964399</v>
      </c>
      <c r="C35" s="49" t="s">
        <v>6</v>
      </c>
      <c r="D35" s="50"/>
      <c r="E35" s="50"/>
      <c r="F35" s="50"/>
      <c r="G35" s="50"/>
      <c r="H35" s="50"/>
      <c r="I35" s="50"/>
      <c r="J35" s="51" t="s">
        <v>67</v>
      </c>
      <c r="K35">
        <v>2.99895652572377</v>
      </c>
    </row>
    <row r="36" spans="1:12">
      <c r="A36" s="47">
        <v>29</v>
      </c>
      <c r="B36" s="48">
        <v>1188.3741218655</v>
      </c>
      <c r="C36" s="49" t="s">
        <v>6</v>
      </c>
      <c r="D36" s="50"/>
      <c r="E36" s="50"/>
      <c r="F36" s="50"/>
      <c r="G36" s="50"/>
      <c r="H36" s="50"/>
      <c r="I36" s="50"/>
      <c r="J36" s="51" t="s">
        <v>67</v>
      </c>
      <c r="K36">
        <v>2.99895652572377</v>
      </c>
    </row>
    <row r="37" spans="1:12">
      <c r="A37" s="47">
        <v>30</v>
      </c>
      <c r="B37" s="48">
        <v>1205.8207573657401</v>
      </c>
      <c r="C37" s="49" t="s">
        <v>6</v>
      </c>
      <c r="D37" s="50"/>
      <c r="E37" s="50"/>
      <c r="F37" s="50"/>
      <c r="G37" s="50"/>
      <c r="H37" s="50"/>
      <c r="I37" s="50"/>
      <c r="J37" s="51" t="s">
        <v>67</v>
      </c>
      <c r="K37">
        <v>2.99895652572377</v>
      </c>
      <c r="L37" s="11" t="s">
        <v>146</v>
      </c>
    </row>
    <row r="38" spans="1:12">
      <c r="A38" s="47">
        <v>31</v>
      </c>
      <c r="B38" s="48">
        <v>1221.31779225124</v>
      </c>
      <c r="C38" s="49" t="s">
        <v>5</v>
      </c>
      <c r="D38" s="50">
        <f>K38*20+6^2/3+3^2/3</f>
        <v>145</v>
      </c>
      <c r="E38" s="50">
        <f>D38</f>
        <v>145</v>
      </c>
      <c r="F38" s="50">
        <f>D38*nepl.asph/100</f>
        <v>0</v>
      </c>
      <c r="G38" s="50">
        <f>F38*2.4</f>
        <v>0</v>
      </c>
      <c r="H38" s="50">
        <f>D38*2</f>
        <v>290</v>
      </c>
      <c r="I38" s="50"/>
      <c r="J38" s="51" t="s">
        <v>66</v>
      </c>
      <c r="K38">
        <v>6.5</v>
      </c>
    </row>
    <row r="39" spans="1:12">
      <c r="A39" s="47">
        <v>32</v>
      </c>
      <c r="B39" s="48">
        <v>1221.7497048063999</v>
      </c>
      <c r="C39" s="49" t="s">
        <v>6</v>
      </c>
      <c r="D39" s="50">
        <f>K39*20+3^2/3+5^2/3</f>
        <v>151.33333333333334</v>
      </c>
      <c r="E39" s="50">
        <f>D39</f>
        <v>151.33333333333334</v>
      </c>
      <c r="F39" s="50">
        <f>D39*nepl.asph/100</f>
        <v>0</v>
      </c>
      <c r="G39" s="50">
        <f>F39*2.4</f>
        <v>0</v>
      </c>
      <c r="H39" s="50">
        <f>D39*2</f>
        <v>302.66666666666669</v>
      </c>
      <c r="I39" s="50"/>
      <c r="J39" s="51" t="s">
        <v>66</v>
      </c>
      <c r="K39">
        <v>7</v>
      </c>
    </row>
    <row r="40" spans="1:12">
      <c r="A40" s="47">
        <v>33</v>
      </c>
      <c r="B40" s="48">
        <v>1307.19438005498</v>
      </c>
      <c r="C40" s="49" t="s">
        <v>6</v>
      </c>
      <c r="D40" s="50">
        <f>K40*20+3^2/3+3^2/3</f>
        <v>126</v>
      </c>
      <c r="E40" s="50">
        <f>D40</f>
        <v>126</v>
      </c>
      <c r="F40" s="50">
        <f>D40*nepl.asph/100</f>
        <v>0</v>
      </c>
      <c r="G40" s="50">
        <f>F40*2.4</f>
        <v>0</v>
      </c>
      <c r="H40" s="50">
        <f>D40*2</f>
        <v>252</v>
      </c>
      <c r="I40" s="50"/>
      <c r="J40" s="51" t="s">
        <v>66</v>
      </c>
      <c r="K40">
        <v>6</v>
      </c>
    </row>
    <row r="41" spans="1:12">
      <c r="A41" s="47">
        <v>34</v>
      </c>
      <c r="B41" s="48">
        <v>1322.89100722587</v>
      </c>
      <c r="C41" s="49" t="s">
        <v>5</v>
      </c>
      <c r="D41" s="50">
        <f>K41*20+3^2/3+3^2/3</f>
        <v>156</v>
      </c>
      <c r="E41" s="50">
        <f>D41</f>
        <v>156</v>
      </c>
      <c r="F41" s="50">
        <f>D41*nepl.asph/100</f>
        <v>0</v>
      </c>
      <c r="G41" s="50">
        <f>F41*2.4</f>
        <v>0</v>
      </c>
      <c r="H41" s="50">
        <f>D41*2</f>
        <v>312</v>
      </c>
      <c r="I41" s="50"/>
      <c r="J41" s="51" t="s">
        <v>66</v>
      </c>
      <c r="K41">
        <v>7.5</v>
      </c>
      <c r="L41" s="11" t="s">
        <v>145</v>
      </c>
    </row>
    <row r="42" spans="1:12">
      <c r="A42" s="47">
        <v>35</v>
      </c>
      <c r="B42" s="48">
        <v>1338.7814827952827</v>
      </c>
      <c r="C42" s="49" t="s">
        <v>6</v>
      </c>
      <c r="D42" s="50"/>
      <c r="E42" s="50"/>
      <c r="F42" s="50"/>
      <c r="G42" s="50"/>
      <c r="H42" s="50"/>
      <c r="I42" s="50"/>
      <c r="J42" s="51" t="s">
        <v>67</v>
      </c>
      <c r="K42">
        <v>2.99895652572377</v>
      </c>
    </row>
    <row r="43" spans="1:12">
      <c r="A43" s="47">
        <v>36</v>
      </c>
      <c r="B43" s="48">
        <v>1363.280494288193</v>
      </c>
      <c r="C43" s="49" t="s">
        <v>6</v>
      </c>
      <c r="D43" s="50"/>
      <c r="E43" s="50"/>
      <c r="F43" s="50"/>
      <c r="G43" s="50"/>
      <c r="H43" s="50"/>
      <c r="I43" s="50"/>
      <c r="J43" s="51" t="s">
        <v>67</v>
      </c>
      <c r="K43">
        <v>2.9989565263153963</v>
      </c>
    </row>
    <row r="44" spans="1:12">
      <c r="A44" s="47">
        <v>37</v>
      </c>
      <c r="B44" s="48">
        <v>1386.4693678009148</v>
      </c>
      <c r="C44" s="49" t="s">
        <v>6</v>
      </c>
      <c r="D44" s="50"/>
      <c r="E44" s="50"/>
      <c r="F44" s="50"/>
      <c r="G44" s="50"/>
      <c r="H44" s="50"/>
      <c r="I44" s="50"/>
      <c r="J44" s="51" t="s">
        <v>67</v>
      </c>
      <c r="K44">
        <v>2.9989565263153963</v>
      </c>
    </row>
    <row r="45" spans="1:12">
      <c r="A45" s="47">
        <v>38</v>
      </c>
      <c r="B45" s="48">
        <v>1387.1051221427999</v>
      </c>
      <c r="C45" s="49" t="s">
        <v>5</v>
      </c>
      <c r="D45" s="50">
        <f>K45*20+3^2/3+3^2/3</f>
        <v>76</v>
      </c>
      <c r="E45" s="50">
        <f>D45</f>
        <v>76</v>
      </c>
      <c r="F45" s="50">
        <f>D45*nepl.asph/100</f>
        <v>0</v>
      </c>
      <c r="G45" s="50">
        <f>F45*2.4</f>
        <v>0</v>
      </c>
      <c r="H45" s="50">
        <f>D45*2</f>
        <v>152</v>
      </c>
      <c r="I45" s="50"/>
      <c r="J45" s="51" t="s">
        <v>66</v>
      </c>
      <c r="K45">
        <v>3.5</v>
      </c>
    </row>
    <row r="46" spans="1:12">
      <c r="A46" s="47">
        <v>39</v>
      </c>
      <c r="B46" s="48">
        <v>1412</v>
      </c>
      <c r="C46" s="49" t="s">
        <v>6</v>
      </c>
      <c r="D46" s="50"/>
      <c r="E46" s="50"/>
      <c r="F46" s="50"/>
      <c r="G46" s="50"/>
      <c r="H46" s="50"/>
      <c r="I46" s="50"/>
      <c r="J46" s="51" t="s">
        <v>67</v>
      </c>
      <c r="K46">
        <v>4.5</v>
      </c>
    </row>
    <row r="47" spans="1:12">
      <c r="A47" s="47">
        <v>40</v>
      </c>
      <c r="B47" s="48">
        <v>1421.9001674750843</v>
      </c>
      <c r="C47" s="49" t="s">
        <v>6</v>
      </c>
      <c r="D47" s="50"/>
      <c r="E47" s="50"/>
      <c r="F47" s="50"/>
      <c r="G47" s="50"/>
      <c r="H47" s="50"/>
      <c r="I47" s="50"/>
      <c r="J47" s="51" t="s">
        <v>67</v>
      </c>
      <c r="K47">
        <v>2.998956526315169</v>
      </c>
    </row>
    <row r="48" spans="1:12">
      <c r="A48" s="47">
        <v>41</v>
      </c>
      <c r="B48" s="48">
        <v>1440.72619659411</v>
      </c>
      <c r="C48" s="49" t="s">
        <v>6</v>
      </c>
      <c r="D48" s="50">
        <f>K48*20+3^2/3+3^2/3</f>
        <v>116</v>
      </c>
      <c r="E48" s="50">
        <f>D48</f>
        <v>116</v>
      </c>
      <c r="F48" s="50">
        <f>D48*nepl.asph/100</f>
        <v>0</v>
      </c>
      <c r="G48" s="50">
        <f>F48*2.4</f>
        <v>0</v>
      </c>
      <c r="H48" s="50">
        <f>D48*2</f>
        <v>232</v>
      </c>
      <c r="I48" s="50"/>
      <c r="J48" s="51" t="s">
        <v>66</v>
      </c>
      <c r="K48">
        <v>5.5</v>
      </c>
    </row>
    <row r="49" spans="1:12">
      <c r="A49" s="47">
        <v>42</v>
      </c>
      <c r="B49" s="48">
        <v>1458.0965327333899</v>
      </c>
      <c r="C49" s="49" t="s">
        <v>5</v>
      </c>
      <c r="D49" s="50">
        <f>K49*20+6^2/3+4^2/3</f>
        <v>147.33333333333334</v>
      </c>
      <c r="E49" s="50">
        <f>D49</f>
        <v>147.33333333333334</v>
      </c>
      <c r="F49" s="50">
        <f>D49*nepl.asph/100</f>
        <v>0</v>
      </c>
      <c r="G49" s="50">
        <f>F49*2.4</f>
        <v>0</v>
      </c>
      <c r="H49" s="50">
        <f>D49*2</f>
        <v>294.66666666666669</v>
      </c>
      <c r="I49" s="50"/>
      <c r="J49" s="51" t="s">
        <v>66</v>
      </c>
      <c r="K49">
        <v>6.5</v>
      </c>
    </row>
    <row r="50" spans="1:12">
      <c r="A50" s="47">
        <v>43</v>
      </c>
      <c r="B50" s="48">
        <v>1480.076415899834</v>
      </c>
      <c r="C50" s="49" t="s">
        <v>6</v>
      </c>
      <c r="D50" s="50"/>
      <c r="E50" s="50"/>
      <c r="F50" s="50"/>
      <c r="G50" s="50"/>
      <c r="H50" s="50"/>
      <c r="I50" s="50"/>
      <c r="J50" s="51" t="s">
        <v>67</v>
      </c>
      <c r="K50">
        <v>2.9995503979860132</v>
      </c>
    </row>
    <row r="51" spans="1:12">
      <c r="A51" s="47">
        <v>44</v>
      </c>
      <c r="B51" s="48">
        <v>1493.1505371006194</v>
      </c>
      <c r="C51" s="49" t="s">
        <v>6</v>
      </c>
      <c r="D51" s="50"/>
      <c r="E51" s="50"/>
      <c r="F51" s="50"/>
      <c r="G51" s="50"/>
      <c r="H51" s="50"/>
      <c r="I51" s="50"/>
      <c r="J51" s="51" t="s">
        <v>67</v>
      </c>
      <c r="K51">
        <v>2.9995503973946143</v>
      </c>
    </row>
    <row r="52" spans="1:12">
      <c r="A52" s="47">
        <v>45</v>
      </c>
      <c r="B52" s="48">
        <v>1509.27288350341</v>
      </c>
      <c r="C52" s="49" t="s">
        <v>6</v>
      </c>
      <c r="D52" s="50"/>
      <c r="E52" s="50"/>
      <c r="F52" s="50"/>
      <c r="G52" s="50"/>
      <c r="H52" s="50"/>
      <c r="I52" s="50"/>
      <c r="J52" s="51" t="s">
        <v>67</v>
      </c>
      <c r="K52">
        <v>2.9995503979862401</v>
      </c>
    </row>
    <row r="53" spans="1:12">
      <c r="A53" s="47">
        <v>46</v>
      </c>
      <c r="B53" s="48">
        <v>1524.4183595129127</v>
      </c>
      <c r="C53" s="49" t="s">
        <v>6</v>
      </c>
      <c r="D53" s="50"/>
      <c r="E53" s="50"/>
      <c r="F53" s="50"/>
      <c r="G53" s="50"/>
      <c r="H53" s="50"/>
      <c r="I53" s="50"/>
      <c r="J53" s="51" t="s">
        <v>67</v>
      </c>
      <c r="K53">
        <v>2.9995503994246064</v>
      </c>
    </row>
    <row r="54" spans="1:12">
      <c r="A54" s="47">
        <v>47</v>
      </c>
      <c r="B54" s="48">
        <v>1541.6859367378904</v>
      </c>
      <c r="C54" s="49" t="s">
        <v>6</v>
      </c>
      <c r="D54" s="50"/>
      <c r="E54" s="50"/>
      <c r="F54" s="50"/>
      <c r="G54" s="50"/>
      <c r="H54" s="50"/>
      <c r="I54" s="50"/>
      <c r="J54" s="51" t="s">
        <v>67</v>
      </c>
      <c r="K54">
        <v>2.9995503973946143</v>
      </c>
    </row>
    <row r="55" spans="1:12">
      <c r="A55" s="47">
        <v>48</v>
      </c>
      <c r="B55" s="48">
        <v>1581.49714160863</v>
      </c>
      <c r="C55" s="49" t="s">
        <v>6</v>
      </c>
      <c r="D55" s="50">
        <f>K55*20+6^2/3+9^2/3</f>
        <v>159</v>
      </c>
      <c r="E55" s="50">
        <f>D55</f>
        <v>159</v>
      </c>
      <c r="F55" s="50">
        <f>D55*nepl.asph/100</f>
        <v>0</v>
      </c>
      <c r="G55" s="50">
        <f>F55*2.4</f>
        <v>0</v>
      </c>
      <c r="H55" s="50">
        <f>D55*2</f>
        <v>318</v>
      </c>
      <c r="I55" s="50"/>
      <c r="J55" s="51" t="s">
        <v>66</v>
      </c>
      <c r="K55">
        <v>6</v>
      </c>
    </row>
    <row r="56" spans="1:12">
      <c r="A56" s="47">
        <v>49</v>
      </c>
      <c r="B56" s="48">
        <v>1607.36256314816</v>
      </c>
      <c r="C56" s="49" t="s">
        <v>6</v>
      </c>
      <c r="D56" s="50">
        <f>K56*20+4.5^2/3+3.5^2/3</f>
        <v>150.83333333333334</v>
      </c>
      <c r="E56" s="50">
        <f>D56</f>
        <v>150.83333333333334</v>
      </c>
      <c r="F56" s="50">
        <f>D56*nepl.asph/100</f>
        <v>0</v>
      </c>
      <c r="G56" s="50">
        <f>F56*2.4</f>
        <v>0</v>
      </c>
      <c r="H56" s="50">
        <f>D56*2</f>
        <v>301.66666666666669</v>
      </c>
      <c r="I56" s="50"/>
      <c r="J56" s="51" t="s">
        <v>66</v>
      </c>
      <c r="K56">
        <v>7</v>
      </c>
    </row>
    <row r="57" spans="1:12">
      <c r="A57" s="47">
        <v>50</v>
      </c>
      <c r="B57" s="48" t="s">
        <v>143</v>
      </c>
      <c r="C57" s="49" t="s">
        <v>5</v>
      </c>
      <c r="D57" s="50">
        <v>235.9</v>
      </c>
      <c r="E57" s="50">
        <f>D57</f>
        <v>235.9</v>
      </c>
      <c r="F57" s="50">
        <f>D57*nepl.asph/100</f>
        <v>0</v>
      </c>
      <c r="G57" s="50">
        <f>F57*2.4</f>
        <v>0</v>
      </c>
      <c r="H57" s="50">
        <f>D57*2</f>
        <v>471.8</v>
      </c>
      <c r="I57" s="50"/>
      <c r="J57" s="51" t="s">
        <v>144</v>
      </c>
    </row>
    <row r="58" spans="1:12">
      <c r="A58" s="47">
        <v>51</v>
      </c>
      <c r="B58" s="48">
        <v>1705.38128940147</v>
      </c>
      <c r="C58" s="49" t="s">
        <v>6</v>
      </c>
      <c r="D58" s="50">
        <f>K58*20+6^2/3+7^2/3</f>
        <v>148.33333333333334</v>
      </c>
      <c r="E58" s="50">
        <f>D58</f>
        <v>148.33333333333334</v>
      </c>
      <c r="F58" s="50">
        <f>D58*nepl.asph/100</f>
        <v>0</v>
      </c>
      <c r="G58" s="50">
        <f>F58*2.4</f>
        <v>0</v>
      </c>
      <c r="H58" s="50">
        <f>D58*2</f>
        <v>296.66666666666669</v>
      </c>
      <c r="I58" s="50"/>
      <c r="J58" s="51" t="s">
        <v>66</v>
      </c>
      <c r="K58">
        <v>6</v>
      </c>
    </row>
    <row r="59" spans="1:12">
      <c r="A59" s="47">
        <v>52</v>
      </c>
      <c r="B59" s="48">
        <v>1774.8116128205199</v>
      </c>
      <c r="C59" s="49" t="s">
        <v>6</v>
      </c>
      <c r="D59" s="50"/>
      <c r="E59" s="50"/>
      <c r="F59" s="50"/>
      <c r="G59" s="50"/>
      <c r="H59" s="50"/>
      <c r="I59" s="50"/>
      <c r="J59" s="51" t="s">
        <v>68</v>
      </c>
      <c r="K59">
        <v>12.0148658031999</v>
      </c>
      <c r="L59" s="11" t="s">
        <v>147</v>
      </c>
    </row>
    <row r="60" spans="1:12" ht="15.75" customHeight="1" thickBot="1">
      <c r="A60" s="300" t="s">
        <v>48</v>
      </c>
      <c r="B60" s="301"/>
      <c r="C60" s="301"/>
      <c r="D60" s="301"/>
      <c r="E60" s="52">
        <f>SUM(E11:E59)</f>
        <v>2163.508328463316</v>
      </c>
      <c r="F60" s="52">
        <f>SUM(F11:F59)</f>
        <v>0</v>
      </c>
      <c r="G60" s="52">
        <f>SUM(G11:G59)</f>
        <v>0</v>
      </c>
      <c r="H60" s="52">
        <f>SUM(H11:H59)</f>
        <v>4327.0166569266321</v>
      </c>
      <c r="I60" s="65"/>
      <c r="J60" s="53"/>
    </row>
    <row r="63" spans="1:12">
      <c r="A63" s="309" t="s">
        <v>69</v>
      </c>
      <c r="B63" s="309"/>
      <c r="C63" s="309"/>
      <c r="D63" s="309"/>
      <c r="E63" s="309"/>
      <c r="F63" s="309"/>
      <c r="G63" s="309"/>
      <c r="H63" s="309"/>
      <c r="I63" s="309"/>
      <c r="J63" s="309"/>
    </row>
    <row r="64" spans="1:12">
      <c r="A64" s="309" t="s">
        <v>70</v>
      </c>
      <c r="B64" s="309"/>
      <c r="C64" s="309"/>
      <c r="D64" s="309"/>
      <c r="E64" s="309"/>
      <c r="F64" s="309"/>
      <c r="G64" s="309"/>
      <c r="H64" s="309"/>
      <c r="I64" s="309"/>
      <c r="J64" s="309"/>
    </row>
  </sheetData>
  <sortState ref="A11:N142">
    <sortCondition ref="B11"/>
  </sortState>
  <mergeCells count="14">
    <mergeCell ref="A1:J1"/>
    <mergeCell ref="A60:D60"/>
    <mergeCell ref="A63:J63"/>
    <mergeCell ref="A64:J64"/>
    <mergeCell ref="A5:J5"/>
    <mergeCell ref="A6:J6"/>
    <mergeCell ref="A8:A10"/>
    <mergeCell ref="B8:B10"/>
    <mergeCell ref="C8:C10"/>
    <mergeCell ref="D8:D9"/>
    <mergeCell ref="F8:G8"/>
    <mergeCell ref="I8:I9"/>
    <mergeCell ref="H8:H9"/>
    <mergeCell ref="J8:J10"/>
  </mergeCells>
  <pageMargins left="0.70866141732283472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6"/>
  <sheetViews>
    <sheetView workbookViewId="0">
      <pane ySplit="10" topLeftCell="A20" activePane="bottomLeft" state="frozen"/>
      <selection pane="bottomLeft" activeCell="A3" sqref="A3:XFD3"/>
    </sheetView>
  </sheetViews>
  <sheetFormatPr defaultRowHeight="12.75"/>
  <cols>
    <col min="1" max="1" width="5.7109375" customWidth="1"/>
    <col min="2" max="2" width="11.28515625" customWidth="1"/>
    <col min="3" max="3" width="12.140625" customWidth="1"/>
    <col min="4" max="4" width="6.42578125" customWidth="1"/>
    <col min="5" max="5" width="8.7109375" customWidth="1"/>
    <col min="6" max="6" width="8.5703125" customWidth="1"/>
    <col min="7" max="7" width="7.28515625" customWidth="1"/>
    <col min="8" max="8" width="7.85546875" customWidth="1"/>
    <col min="9" max="9" width="9.140625" customWidth="1"/>
    <col min="10" max="10" width="16.85546875" bestFit="1" customWidth="1"/>
    <col min="11" max="11" width="9.140625" hidden="1" customWidth="1"/>
  </cols>
  <sheetData>
    <row r="1" spans="1:11" ht="31.5" customHeight="1">
      <c r="A1" s="283" t="s">
        <v>149</v>
      </c>
      <c r="B1" s="283"/>
      <c r="C1" s="283"/>
      <c r="D1" s="283"/>
      <c r="E1" s="283"/>
      <c r="F1" s="283"/>
      <c r="G1" s="283"/>
      <c r="H1" s="283"/>
      <c r="I1" s="283"/>
      <c r="J1" s="283"/>
      <c r="K1">
        <v>4</v>
      </c>
    </row>
    <row r="2" spans="1:11" s="142" customFormat="1">
      <c r="A2" s="142" t="s">
        <v>202</v>
      </c>
    </row>
    <row r="3" spans="1:11">
      <c r="A3" t="s">
        <v>0</v>
      </c>
    </row>
    <row r="5" spans="1:11">
      <c r="A5" s="302" t="s">
        <v>169</v>
      </c>
      <c r="B5" s="303"/>
      <c r="C5" s="303"/>
      <c r="D5" s="303"/>
      <c r="E5" s="303"/>
      <c r="F5" s="303"/>
      <c r="G5" s="303"/>
      <c r="H5" s="303"/>
      <c r="I5" s="303"/>
      <c r="J5" s="303"/>
    </row>
    <row r="6" spans="1:11">
      <c r="A6" s="278" t="s">
        <v>194</v>
      </c>
      <c r="B6" s="303"/>
      <c r="C6" s="303"/>
      <c r="D6" s="303"/>
      <c r="E6" s="303"/>
      <c r="F6" s="303"/>
      <c r="G6" s="303"/>
      <c r="H6" s="303"/>
      <c r="I6" s="303"/>
      <c r="J6" s="303"/>
    </row>
    <row r="7" spans="1:11" ht="13.5" thickBot="1">
      <c r="A7" s="121"/>
      <c r="B7" s="121"/>
      <c r="C7" s="121"/>
      <c r="D7" s="121"/>
      <c r="E7" s="121"/>
      <c r="F7" s="121"/>
      <c r="G7" s="121"/>
      <c r="H7" s="121"/>
      <c r="I7" s="121"/>
      <c r="J7" s="121"/>
    </row>
    <row r="8" spans="1:11" ht="25.5" customHeight="1">
      <c r="A8" s="304" t="s">
        <v>1</v>
      </c>
      <c r="B8" s="306" t="s">
        <v>55</v>
      </c>
      <c r="C8" s="306" t="s">
        <v>56</v>
      </c>
      <c r="D8" s="306" t="s">
        <v>26</v>
      </c>
      <c r="E8" s="122" t="s">
        <v>57</v>
      </c>
      <c r="F8" s="306" t="s">
        <v>58</v>
      </c>
      <c r="G8" s="306"/>
      <c r="H8" s="306" t="s">
        <v>59</v>
      </c>
      <c r="I8" s="306" t="s">
        <v>118</v>
      </c>
      <c r="J8" s="311" t="s">
        <v>60</v>
      </c>
    </row>
    <row r="9" spans="1:11" ht="15" customHeight="1">
      <c r="A9" s="310"/>
      <c r="B9" s="279"/>
      <c r="C9" s="279"/>
      <c r="D9" s="279"/>
      <c r="E9" s="119" t="str">
        <f>pl.asph &amp; "см"</f>
        <v>4см</v>
      </c>
      <c r="F9" s="119" t="s">
        <v>61</v>
      </c>
      <c r="G9" s="119" t="s">
        <v>62</v>
      </c>
      <c r="H9" s="279"/>
      <c r="I9" s="279"/>
      <c r="J9" s="312"/>
    </row>
    <row r="10" spans="1:11" ht="15" customHeight="1" thickBot="1">
      <c r="A10" s="305"/>
      <c r="B10" s="280"/>
      <c r="C10" s="280"/>
      <c r="D10" s="120" t="s">
        <v>63</v>
      </c>
      <c r="E10" s="120" t="s">
        <v>63</v>
      </c>
      <c r="F10" s="120" t="s">
        <v>64</v>
      </c>
      <c r="G10" s="120" t="s">
        <v>65</v>
      </c>
      <c r="H10" s="120" t="s">
        <v>63</v>
      </c>
      <c r="I10" s="64"/>
      <c r="J10" s="313"/>
    </row>
    <row r="11" spans="1:11" ht="13.5" thickTop="1">
      <c r="A11" s="47">
        <v>3</v>
      </c>
      <c r="B11" s="48">
        <v>340</v>
      </c>
      <c r="C11" s="49" t="s">
        <v>5</v>
      </c>
      <c r="D11" s="50">
        <f>547.5</f>
        <v>547.5</v>
      </c>
      <c r="E11" s="50">
        <f t="shared" ref="E11:E20" si="0">D11</f>
        <v>547.5</v>
      </c>
      <c r="F11" s="135">
        <f t="shared" ref="F11:F18" si="1">D11*0.04</f>
        <v>21.900000000000002</v>
      </c>
      <c r="G11" s="50">
        <f t="shared" ref="G11:G20" si="2">F11*2.4</f>
        <v>52.56</v>
      </c>
      <c r="H11" s="135">
        <f t="shared" ref="H11:H18" si="3">D11*2</f>
        <v>1095</v>
      </c>
      <c r="I11" s="50"/>
      <c r="J11" s="51" t="s">
        <v>193</v>
      </c>
      <c r="K11">
        <v>5.5</v>
      </c>
    </row>
    <row r="12" spans="1:11">
      <c r="A12" s="47">
        <v>4</v>
      </c>
      <c r="B12" s="48">
        <v>420</v>
      </c>
      <c r="C12" s="49" t="s">
        <v>6</v>
      </c>
      <c r="D12" s="50">
        <v>78.5</v>
      </c>
      <c r="E12" s="50">
        <f t="shared" si="0"/>
        <v>78.5</v>
      </c>
      <c r="F12" s="135">
        <f t="shared" ref="F12" si="4">D12*0.04</f>
        <v>3.14</v>
      </c>
      <c r="G12" s="50">
        <f t="shared" si="2"/>
        <v>7.5359999999999996</v>
      </c>
      <c r="H12" s="135">
        <f t="shared" ref="H12" si="5">D12*2</f>
        <v>157</v>
      </c>
      <c r="I12" s="50"/>
      <c r="J12" s="51" t="s">
        <v>192</v>
      </c>
      <c r="K12">
        <v>15.392179439640699</v>
      </c>
    </row>
    <row r="13" spans="1:11">
      <c r="A13" s="47">
        <v>5</v>
      </c>
      <c r="B13" s="48">
        <v>550</v>
      </c>
      <c r="C13" s="49" t="s">
        <v>5</v>
      </c>
      <c r="D13" s="50">
        <v>50.1</v>
      </c>
      <c r="E13" s="50">
        <f t="shared" si="0"/>
        <v>50.1</v>
      </c>
      <c r="F13" s="135">
        <f t="shared" si="1"/>
        <v>2.004</v>
      </c>
      <c r="G13" s="50">
        <f t="shared" si="2"/>
        <v>4.8095999999999997</v>
      </c>
      <c r="H13" s="135">
        <f t="shared" si="3"/>
        <v>100.2</v>
      </c>
      <c r="I13" s="50"/>
      <c r="J13" s="51" t="s">
        <v>192</v>
      </c>
      <c r="K13">
        <v>15.392179439640699</v>
      </c>
    </row>
    <row r="14" spans="1:11">
      <c r="A14" s="47">
        <v>6</v>
      </c>
      <c r="B14" s="48">
        <v>850</v>
      </c>
      <c r="C14" s="49" t="s">
        <v>6</v>
      </c>
      <c r="D14" s="50">
        <v>70</v>
      </c>
      <c r="E14" s="50">
        <f t="shared" si="0"/>
        <v>70</v>
      </c>
      <c r="F14" s="135">
        <f t="shared" ref="F14" si="6">D14*0.04</f>
        <v>2.8000000000000003</v>
      </c>
      <c r="G14" s="50">
        <f t="shared" si="2"/>
        <v>6.7200000000000006</v>
      </c>
      <c r="H14" s="135">
        <f t="shared" ref="H14" si="7">D14*2</f>
        <v>140</v>
      </c>
      <c r="I14" s="50"/>
      <c r="J14" s="51" t="s">
        <v>192</v>
      </c>
      <c r="K14">
        <v>2.9990559207003602</v>
      </c>
    </row>
    <row r="15" spans="1:11">
      <c r="A15" s="47">
        <v>7</v>
      </c>
      <c r="B15" s="48">
        <v>900</v>
      </c>
      <c r="C15" s="49" t="s">
        <v>5</v>
      </c>
      <c r="D15" s="50">
        <v>40.200000000000003</v>
      </c>
      <c r="E15" s="50">
        <f t="shared" si="0"/>
        <v>40.200000000000003</v>
      </c>
      <c r="F15" s="135">
        <f t="shared" si="1"/>
        <v>1.6080000000000001</v>
      </c>
      <c r="G15" s="50">
        <f t="shared" si="2"/>
        <v>3.8592</v>
      </c>
      <c r="H15" s="135">
        <f t="shared" si="3"/>
        <v>80.400000000000006</v>
      </c>
      <c r="I15" s="50"/>
      <c r="J15" s="51" t="s">
        <v>192</v>
      </c>
      <c r="K15">
        <v>2.9990559207003602</v>
      </c>
    </row>
    <row r="16" spans="1:11">
      <c r="A16" s="47">
        <v>8</v>
      </c>
      <c r="B16" s="48">
        <v>1200</v>
      </c>
      <c r="C16" s="49" t="s">
        <v>6</v>
      </c>
      <c r="D16" s="50">
        <v>36.5</v>
      </c>
      <c r="E16" s="50">
        <f t="shared" si="0"/>
        <v>36.5</v>
      </c>
      <c r="F16" s="135">
        <f t="shared" si="1"/>
        <v>1.46</v>
      </c>
      <c r="G16" s="50">
        <f t="shared" si="2"/>
        <v>3.504</v>
      </c>
      <c r="H16" s="135">
        <f t="shared" si="3"/>
        <v>73</v>
      </c>
      <c r="I16" s="50"/>
      <c r="J16" s="51" t="s">
        <v>192</v>
      </c>
      <c r="K16">
        <v>3.52985043129513</v>
      </c>
    </row>
    <row r="17" spans="1:11">
      <c r="A17" s="47">
        <v>9</v>
      </c>
      <c r="B17" s="48">
        <v>1250</v>
      </c>
      <c r="C17" s="49" t="s">
        <v>5</v>
      </c>
      <c r="D17" s="50">
        <v>139.80000000000001</v>
      </c>
      <c r="E17" s="50">
        <f t="shared" si="0"/>
        <v>139.80000000000001</v>
      </c>
      <c r="F17" s="135">
        <f t="shared" si="1"/>
        <v>5.5920000000000005</v>
      </c>
      <c r="G17" s="50">
        <f t="shared" si="2"/>
        <v>13.420800000000002</v>
      </c>
      <c r="H17" s="135">
        <f t="shared" si="3"/>
        <v>279.60000000000002</v>
      </c>
      <c r="I17" s="50"/>
      <c r="J17" s="51" t="s">
        <v>192</v>
      </c>
      <c r="K17">
        <v>7.4669804998335403</v>
      </c>
    </row>
    <row r="18" spans="1:11">
      <c r="A18" s="47">
        <v>10</v>
      </c>
      <c r="B18" s="48">
        <v>1640</v>
      </c>
      <c r="C18" s="49" t="s">
        <v>6</v>
      </c>
      <c r="D18" s="50">
        <v>41.3</v>
      </c>
      <c r="E18" s="50">
        <f t="shared" si="0"/>
        <v>41.3</v>
      </c>
      <c r="F18" s="135">
        <f t="shared" si="1"/>
        <v>1.6519999999999999</v>
      </c>
      <c r="G18" s="50">
        <f t="shared" si="2"/>
        <v>3.9647999999999994</v>
      </c>
      <c r="H18" s="135">
        <f t="shared" si="3"/>
        <v>82.6</v>
      </c>
      <c r="I18" s="50"/>
      <c r="J18" s="51" t="s">
        <v>192</v>
      </c>
      <c r="K18">
        <v>7.4397983738625699</v>
      </c>
    </row>
    <row r="19" spans="1:11">
      <c r="A19" s="47">
        <v>11</v>
      </c>
      <c r="B19" s="48">
        <v>1750</v>
      </c>
      <c r="C19" s="49" t="s">
        <v>5</v>
      </c>
      <c r="D19" s="50">
        <v>214.2</v>
      </c>
      <c r="E19" s="50">
        <f t="shared" si="0"/>
        <v>214.2</v>
      </c>
      <c r="F19" s="135">
        <f t="shared" ref="F19:F20" si="8">D19*0.04</f>
        <v>8.5679999999999996</v>
      </c>
      <c r="G19" s="50">
        <f t="shared" si="2"/>
        <v>20.563199999999998</v>
      </c>
      <c r="H19" s="135">
        <f t="shared" ref="H19:H20" si="9">D19*2</f>
        <v>428.4</v>
      </c>
      <c r="I19" s="50"/>
      <c r="J19" s="51" t="s">
        <v>192</v>
      </c>
      <c r="K19">
        <v>7.4397983738625699</v>
      </c>
    </row>
    <row r="20" spans="1:11">
      <c r="A20" s="47">
        <v>12</v>
      </c>
      <c r="B20" s="48">
        <v>1750</v>
      </c>
      <c r="C20" s="49" t="s">
        <v>6</v>
      </c>
      <c r="D20" s="50">
        <v>163.5</v>
      </c>
      <c r="E20" s="50">
        <f t="shared" si="0"/>
        <v>163.5</v>
      </c>
      <c r="F20" s="135">
        <f t="shared" si="8"/>
        <v>6.54</v>
      </c>
      <c r="G20" s="50">
        <f t="shared" si="2"/>
        <v>15.696</v>
      </c>
      <c r="H20" s="135">
        <f t="shared" si="9"/>
        <v>327</v>
      </c>
      <c r="I20" s="50"/>
      <c r="J20" s="51" t="s">
        <v>192</v>
      </c>
      <c r="K20">
        <v>7.4397983738625699</v>
      </c>
    </row>
    <row r="21" spans="1:11">
      <c r="A21" s="47"/>
      <c r="B21" s="48"/>
      <c r="C21" s="49"/>
      <c r="D21" s="50"/>
      <c r="E21" s="50"/>
      <c r="F21" s="50"/>
      <c r="G21" s="50"/>
      <c r="H21" s="50"/>
      <c r="I21" s="50"/>
      <c r="J21" s="51"/>
    </row>
    <row r="22" spans="1:11" ht="15.75" customHeight="1" thickBot="1">
      <c r="A22" s="300" t="s">
        <v>48</v>
      </c>
      <c r="B22" s="301"/>
      <c r="C22" s="301"/>
      <c r="D22" s="301"/>
      <c r="E22" s="52">
        <f>SUM(E11:E21)</f>
        <v>1381.6000000000001</v>
      </c>
      <c r="F22" s="52">
        <f>SUM(F11:F21)</f>
        <v>55.264000000000003</v>
      </c>
      <c r="G22" s="52">
        <f>SUM(G11:G21)</f>
        <v>132.6336</v>
      </c>
      <c r="H22" s="52">
        <f>SUM(H11:H21)</f>
        <v>2763.2000000000003</v>
      </c>
      <c r="I22" s="65"/>
      <c r="J22" s="53"/>
    </row>
    <row r="25" spans="1:11">
      <c r="A25" s="309" t="s">
        <v>69</v>
      </c>
      <c r="B25" s="309"/>
      <c r="C25" s="309"/>
      <c r="D25" s="309"/>
      <c r="E25" s="309"/>
      <c r="F25" s="309"/>
      <c r="G25" s="309"/>
      <c r="H25" s="309"/>
      <c r="I25" s="309"/>
      <c r="J25" s="309"/>
    </row>
    <row r="26" spans="1:11">
      <c r="A26" s="309" t="s">
        <v>70</v>
      </c>
      <c r="B26" s="309"/>
      <c r="C26" s="309"/>
      <c r="D26" s="309"/>
      <c r="E26" s="309"/>
      <c r="F26" s="309"/>
      <c r="G26" s="309"/>
      <c r="H26" s="309"/>
      <c r="I26" s="309"/>
      <c r="J26" s="309"/>
    </row>
  </sheetData>
  <mergeCells count="14">
    <mergeCell ref="J8:J10"/>
    <mergeCell ref="A22:D22"/>
    <mergeCell ref="A25:J25"/>
    <mergeCell ref="A26:J26"/>
    <mergeCell ref="A1:J1"/>
    <mergeCell ref="A5:J5"/>
    <mergeCell ref="A6:J6"/>
    <mergeCell ref="A8:A10"/>
    <mergeCell ref="B8:B10"/>
    <mergeCell ref="C8:C10"/>
    <mergeCell ref="D8:D9"/>
    <mergeCell ref="F8:G8"/>
    <mergeCell ref="H8:H9"/>
    <mergeCell ref="I8:I9"/>
  </mergeCells>
  <pageMargins left="0.70866141732283472" right="0.51181102362204722" top="0.74803149606299213" bottom="0.74803149606299213" header="0.31496062992125984" footer="0.31496062992125984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workbookViewId="0">
      <pane ySplit="10" topLeftCell="A35" activePane="bottomLeft" state="frozen"/>
      <selection pane="bottomLeft" activeCell="A3" sqref="A3:XFD3"/>
    </sheetView>
  </sheetViews>
  <sheetFormatPr defaultRowHeight="12.75"/>
  <cols>
    <col min="1" max="1" width="5.7109375" customWidth="1"/>
    <col min="2" max="3" width="10.7109375" customWidth="1"/>
    <col min="4" max="4" width="11" customWidth="1"/>
    <col min="5" max="6" width="8" customWidth="1"/>
    <col min="7" max="7" width="6.42578125" customWidth="1"/>
    <col min="8" max="9" width="9.42578125" customWidth="1"/>
    <col min="10" max="10" width="0" hidden="1" customWidth="1"/>
    <col min="11" max="12" width="9.28515625" customWidth="1"/>
    <col min="13" max="13" width="12.85546875" bestFit="1" customWidth="1"/>
  </cols>
  <sheetData>
    <row r="1" spans="1:13">
      <c r="A1" t="s">
        <v>168</v>
      </c>
    </row>
    <row r="2" spans="1:13" s="142" customFormat="1">
      <c r="A2" s="142" t="s">
        <v>202</v>
      </c>
    </row>
    <row r="3" spans="1:13">
      <c r="A3" t="s">
        <v>0</v>
      </c>
    </row>
    <row r="5" spans="1:13">
      <c r="A5" s="302" t="s">
        <v>191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</row>
    <row r="6" spans="1:13">
      <c r="A6" s="278" t="s">
        <v>170</v>
      </c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</row>
    <row r="7" spans="1:13" ht="13.5" thickBot="1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</row>
    <row r="8" spans="1:13" ht="24" customHeight="1">
      <c r="A8" s="304" t="s">
        <v>1</v>
      </c>
      <c r="B8" s="306" t="s">
        <v>55</v>
      </c>
      <c r="C8" s="306"/>
      <c r="D8" s="306" t="s">
        <v>56</v>
      </c>
      <c r="E8" s="306" t="s">
        <v>171</v>
      </c>
      <c r="F8" s="306"/>
      <c r="G8" s="306"/>
      <c r="H8" s="306" t="s">
        <v>172</v>
      </c>
      <c r="I8" s="306"/>
      <c r="J8" s="306"/>
      <c r="K8" s="306" t="s">
        <v>173</v>
      </c>
      <c r="L8" s="306"/>
      <c r="M8" s="311" t="s">
        <v>174</v>
      </c>
    </row>
    <row r="9" spans="1:13" ht="23.25" customHeight="1">
      <c r="A9" s="310"/>
      <c r="B9" s="279"/>
      <c r="C9" s="279"/>
      <c r="D9" s="279"/>
      <c r="E9" s="131" t="s">
        <v>175</v>
      </c>
      <c r="F9" s="119" t="s">
        <v>176</v>
      </c>
      <c r="G9" s="119" t="s">
        <v>177</v>
      </c>
      <c r="H9" s="131" t="s">
        <v>175</v>
      </c>
      <c r="I9" s="119" t="s">
        <v>176</v>
      </c>
      <c r="J9" s="119" t="s">
        <v>177</v>
      </c>
      <c r="K9" s="119" t="s">
        <v>195</v>
      </c>
      <c r="L9" s="119" t="s">
        <v>178</v>
      </c>
      <c r="M9" s="312"/>
    </row>
    <row r="10" spans="1:13" ht="15" customHeight="1" thickBot="1">
      <c r="A10" s="305"/>
      <c r="B10" s="120" t="s">
        <v>179</v>
      </c>
      <c r="C10" s="120" t="s">
        <v>180</v>
      </c>
      <c r="D10" s="280"/>
      <c r="E10" s="120" t="s">
        <v>181</v>
      </c>
      <c r="F10" s="120" t="s">
        <v>181</v>
      </c>
      <c r="G10" s="120" t="s">
        <v>181</v>
      </c>
      <c r="H10" s="120" t="s">
        <v>181</v>
      </c>
      <c r="I10" s="120" t="s">
        <v>181</v>
      </c>
      <c r="J10" s="120" t="s">
        <v>181</v>
      </c>
      <c r="K10" s="120" t="s">
        <v>63</v>
      </c>
      <c r="L10" s="120" t="s">
        <v>63</v>
      </c>
      <c r="M10" s="313"/>
    </row>
    <row r="11" spans="1:13" ht="13.5" thickTop="1">
      <c r="A11" s="47">
        <v>5</v>
      </c>
      <c r="B11" s="132">
        <v>182.23</v>
      </c>
      <c r="C11" s="132">
        <v>364.37435520096602</v>
      </c>
      <c r="D11" s="49" t="s">
        <v>5</v>
      </c>
      <c r="E11" s="133"/>
      <c r="F11" s="133">
        <f>C11-B11</f>
        <v>182.14435520096603</v>
      </c>
      <c r="G11" s="133"/>
      <c r="H11" s="133"/>
      <c r="I11" s="133">
        <f>C11-B11</f>
        <v>182.14435520096603</v>
      </c>
      <c r="J11" s="133"/>
      <c r="K11" s="133"/>
      <c r="L11" s="133"/>
      <c r="M11" s="51"/>
    </row>
    <row r="12" spans="1:13">
      <c r="A12" s="47">
        <v>6</v>
      </c>
      <c r="B12" s="132">
        <v>186.1825446905051</v>
      </c>
      <c r="C12" s="132">
        <v>250.90861100737109</v>
      </c>
      <c r="D12" s="49" t="s">
        <v>6</v>
      </c>
      <c r="E12" s="133"/>
      <c r="F12" s="133"/>
      <c r="G12" s="133"/>
      <c r="H12" s="133"/>
      <c r="I12" s="133"/>
      <c r="J12" s="133"/>
      <c r="K12" s="133"/>
      <c r="L12" s="133"/>
      <c r="M12" s="51"/>
    </row>
    <row r="13" spans="1:13">
      <c r="A13" s="47">
        <v>7</v>
      </c>
      <c r="B13" s="132">
        <v>186.1825446905051</v>
      </c>
      <c r="C13" s="132">
        <v>250.90861100737109</v>
      </c>
      <c r="D13" s="49" t="s">
        <v>6</v>
      </c>
      <c r="E13" s="133"/>
      <c r="F13" s="133">
        <f>C13-B13</f>
        <v>64.726066316865996</v>
      </c>
      <c r="G13" s="133"/>
      <c r="H13" s="133"/>
      <c r="I13" s="133">
        <f>C13-B13</f>
        <v>64.726066316865996</v>
      </c>
      <c r="J13" s="133"/>
      <c r="K13" s="133"/>
      <c r="L13" s="133"/>
      <c r="M13" s="51"/>
    </row>
    <row r="14" spans="1:13">
      <c r="A14" s="47">
        <v>8</v>
      </c>
      <c r="B14" s="132">
        <v>186.1825446905051</v>
      </c>
      <c r="C14" s="132">
        <v>250.90861100737109</v>
      </c>
      <c r="D14" s="49" t="s">
        <v>6</v>
      </c>
      <c r="E14" s="133"/>
      <c r="F14" s="133"/>
      <c r="G14" s="133"/>
      <c r="H14" s="133"/>
      <c r="I14" s="133"/>
      <c r="J14" s="133"/>
      <c r="K14" s="133"/>
      <c r="L14" s="133"/>
      <c r="M14" s="51"/>
    </row>
    <row r="15" spans="1:13">
      <c r="A15" s="47">
        <v>9</v>
      </c>
      <c r="B15" s="132">
        <v>266.7169688303776</v>
      </c>
      <c r="C15" s="132">
        <v>380.33819255707908</v>
      </c>
      <c r="D15" s="49" t="s">
        <v>6</v>
      </c>
      <c r="E15" s="133"/>
      <c r="F15" s="133"/>
      <c r="G15" s="133"/>
      <c r="H15" s="133"/>
      <c r="I15" s="133"/>
      <c r="J15" s="133"/>
      <c r="K15" s="133"/>
      <c r="L15" s="133"/>
      <c r="M15" s="51"/>
    </row>
    <row r="16" spans="1:13">
      <c r="A16" s="47">
        <v>10</v>
      </c>
      <c r="B16" s="132">
        <v>266.7169688303776</v>
      </c>
      <c r="C16" s="132">
        <v>380.33819255707908</v>
      </c>
      <c r="D16" s="49" t="s">
        <v>6</v>
      </c>
      <c r="E16" s="133"/>
      <c r="F16" s="133"/>
      <c r="G16" s="133"/>
      <c r="H16" s="133"/>
      <c r="I16" s="133"/>
      <c r="J16" s="133"/>
      <c r="K16" s="133"/>
      <c r="L16" s="133"/>
      <c r="M16" s="51"/>
    </row>
    <row r="17" spans="1:13">
      <c r="A17" s="47">
        <v>11</v>
      </c>
      <c r="B17" s="132">
        <v>266.7169688303776</v>
      </c>
      <c r="C17" s="132">
        <v>380.33819255707908</v>
      </c>
      <c r="D17" s="49" t="s">
        <v>6</v>
      </c>
      <c r="E17" s="133"/>
      <c r="F17" s="133">
        <f>C17-B17</f>
        <v>113.62122372670149</v>
      </c>
      <c r="G17" s="133"/>
      <c r="H17" s="133"/>
      <c r="I17" s="133">
        <f>C17-B17</f>
        <v>113.62122372670149</v>
      </c>
      <c r="J17" s="133"/>
      <c r="K17" s="133"/>
      <c r="L17" s="133"/>
      <c r="M17" s="51"/>
    </row>
    <row r="18" spans="1:13">
      <c r="A18" s="47">
        <v>12</v>
      </c>
      <c r="B18" s="132">
        <v>266.7169688303776</v>
      </c>
      <c r="C18" s="132">
        <v>380.33819255707908</v>
      </c>
      <c r="D18" s="49" t="s">
        <v>6</v>
      </c>
      <c r="E18" s="133"/>
      <c r="F18" s="133"/>
      <c r="G18" s="133"/>
      <c r="H18" s="133"/>
      <c r="I18" s="133"/>
      <c r="J18" s="133"/>
      <c r="K18" s="133"/>
      <c r="L18" s="133"/>
      <c r="M18" s="51"/>
    </row>
    <row r="19" spans="1:13">
      <c r="A19" s="47">
        <v>13</v>
      </c>
      <c r="B19" s="132">
        <v>388.845081882822</v>
      </c>
      <c r="C19" s="132">
        <v>540.66041692439796</v>
      </c>
      <c r="D19" s="49" t="s">
        <v>5</v>
      </c>
      <c r="E19" s="133"/>
      <c r="F19" s="133"/>
      <c r="G19" s="133"/>
      <c r="H19" s="133"/>
      <c r="I19" s="133">
        <f>C19-B19</f>
        <v>151.81533504157596</v>
      </c>
      <c r="J19" s="133"/>
      <c r="K19" s="133"/>
      <c r="L19" s="133"/>
      <c r="M19" s="51"/>
    </row>
    <row r="20" spans="1:13">
      <c r="A20" s="47">
        <v>14</v>
      </c>
      <c r="B20" s="132">
        <v>482.76974021946199</v>
      </c>
      <c r="C20" s="132">
        <v>509.17461261037403</v>
      </c>
      <c r="D20" s="49" t="s">
        <v>6</v>
      </c>
      <c r="E20" s="133"/>
      <c r="F20" s="133">
        <f>C20-B20</f>
        <v>26.404872390912033</v>
      </c>
      <c r="G20" s="133"/>
      <c r="H20" s="133"/>
      <c r="I20" s="133">
        <f>C20-B20</f>
        <v>26.404872390912033</v>
      </c>
      <c r="J20" s="133"/>
      <c r="K20" s="133"/>
      <c r="L20" s="133"/>
      <c r="M20" s="51"/>
    </row>
    <row r="21" spans="1:13">
      <c r="A21" s="47">
        <v>15</v>
      </c>
      <c r="B21" s="132">
        <v>485.14342476813965</v>
      </c>
      <c r="C21" s="132">
        <v>509.17461260978598</v>
      </c>
      <c r="D21" s="49" t="s">
        <v>6</v>
      </c>
      <c r="E21" s="133"/>
      <c r="F21" s="133"/>
      <c r="G21" s="133"/>
      <c r="H21" s="133"/>
      <c r="I21" s="133"/>
      <c r="J21" s="133"/>
      <c r="K21" s="133"/>
      <c r="L21" s="133"/>
      <c r="M21" s="51"/>
    </row>
    <row r="22" spans="1:13">
      <c r="A22" s="47">
        <v>16</v>
      </c>
      <c r="B22" s="132">
        <v>485.14342476813999</v>
      </c>
      <c r="C22" s="132">
        <v>509.17461260978598</v>
      </c>
      <c r="D22" s="49" t="s">
        <v>6</v>
      </c>
      <c r="E22" s="133"/>
      <c r="F22" s="133"/>
      <c r="G22" s="133"/>
      <c r="H22" s="133"/>
      <c r="I22" s="133"/>
      <c r="J22" s="133"/>
      <c r="K22" s="133"/>
      <c r="L22" s="133"/>
      <c r="M22" s="51"/>
    </row>
    <row r="23" spans="1:13">
      <c r="A23" s="47">
        <v>17</v>
      </c>
      <c r="B23" s="132">
        <v>513.84661758435072</v>
      </c>
      <c r="C23" s="132">
        <v>695.63650052282719</v>
      </c>
      <c r="D23" s="49" t="s">
        <v>6</v>
      </c>
      <c r="E23" s="133"/>
      <c r="F23" s="133"/>
      <c r="G23" s="133"/>
      <c r="H23" s="133"/>
      <c r="I23" s="133"/>
      <c r="J23" s="133"/>
      <c r="K23" s="133"/>
      <c r="L23" s="133"/>
      <c r="M23" s="51"/>
    </row>
    <row r="24" spans="1:13">
      <c r="A24" s="47">
        <v>18</v>
      </c>
      <c r="B24" s="132">
        <v>513.84661758435072</v>
      </c>
      <c r="C24" s="132">
        <v>569.72458631559925</v>
      </c>
      <c r="D24" s="49" t="s">
        <v>6</v>
      </c>
      <c r="E24" s="133"/>
      <c r="F24" s="133"/>
      <c r="G24" s="133"/>
      <c r="H24" s="133"/>
      <c r="I24" s="133"/>
      <c r="J24" s="133"/>
      <c r="K24" s="133"/>
      <c r="L24" s="133"/>
      <c r="M24" s="51"/>
    </row>
    <row r="25" spans="1:13">
      <c r="A25" s="47">
        <v>19</v>
      </c>
      <c r="B25" s="132">
        <v>513.84661758435095</v>
      </c>
      <c r="C25" s="132">
        <v>695.63650052282696</v>
      </c>
      <c r="D25" s="49" t="s">
        <v>6</v>
      </c>
      <c r="E25" s="133"/>
      <c r="F25" s="133">
        <f>C25-B25</f>
        <v>181.78988293847601</v>
      </c>
      <c r="G25" s="133"/>
      <c r="H25" s="133"/>
      <c r="I25" s="133">
        <f>C25-B25</f>
        <v>181.78988293847601</v>
      </c>
      <c r="J25" s="133"/>
      <c r="K25" s="133"/>
      <c r="L25" s="133"/>
      <c r="M25" s="51"/>
    </row>
    <row r="26" spans="1:13">
      <c r="A26" s="47">
        <v>20</v>
      </c>
      <c r="B26" s="132">
        <v>540.66041692439796</v>
      </c>
      <c r="C26" s="132">
        <v>604.72203622425002</v>
      </c>
      <c r="D26" s="49" t="s">
        <v>5</v>
      </c>
      <c r="E26" s="133"/>
      <c r="F26" s="133">
        <f>C26-B26</f>
        <v>64.061619299852055</v>
      </c>
      <c r="G26" s="133"/>
      <c r="H26" s="133"/>
      <c r="I26" s="133">
        <f>C26-B26</f>
        <v>64.061619299852055</v>
      </c>
      <c r="J26" s="133"/>
      <c r="K26" s="133"/>
      <c r="L26" s="133"/>
      <c r="M26" s="51"/>
    </row>
    <row r="27" spans="1:13">
      <c r="A27" s="47">
        <v>21</v>
      </c>
      <c r="B27" s="132">
        <v>574.15783280886501</v>
      </c>
      <c r="C27" s="132">
        <v>636.33447594495135</v>
      </c>
      <c r="D27" s="49" t="s">
        <v>6</v>
      </c>
      <c r="E27" s="133"/>
      <c r="F27" s="133"/>
      <c r="G27" s="133"/>
      <c r="H27" s="133"/>
      <c r="I27" s="133"/>
      <c r="J27" s="133"/>
      <c r="K27" s="133"/>
      <c r="L27" s="133"/>
      <c r="M27" s="51"/>
    </row>
    <row r="28" spans="1:13">
      <c r="A28" s="47">
        <v>22</v>
      </c>
      <c r="B28" s="132">
        <v>611.861718292879</v>
      </c>
      <c r="C28" s="132">
        <v>971.09099559286801</v>
      </c>
      <c r="D28" s="49" t="s">
        <v>5</v>
      </c>
      <c r="E28" s="133"/>
      <c r="F28" s="133">
        <f>C28-B28</f>
        <v>359.22927729998901</v>
      </c>
      <c r="G28" s="133"/>
      <c r="H28" s="133"/>
      <c r="I28" s="133">
        <f>C28-B28</f>
        <v>359.22927729998901</v>
      </c>
      <c r="J28" s="133"/>
      <c r="K28" s="133"/>
      <c r="L28" s="133"/>
      <c r="M28" s="51"/>
    </row>
    <row r="29" spans="1:13">
      <c r="A29" s="47">
        <v>23</v>
      </c>
      <c r="B29" s="132">
        <v>640.71936673410153</v>
      </c>
      <c r="C29" s="132">
        <v>695.63650052282719</v>
      </c>
      <c r="D29" s="49" t="s">
        <v>6</v>
      </c>
      <c r="E29" s="133"/>
      <c r="F29" s="133"/>
      <c r="G29" s="133"/>
      <c r="H29" s="133"/>
      <c r="I29" s="133"/>
      <c r="J29" s="133"/>
      <c r="K29" s="133"/>
      <c r="L29" s="133"/>
      <c r="M29" s="51"/>
    </row>
    <row r="30" spans="1:13">
      <c r="A30" s="47">
        <v>24</v>
      </c>
      <c r="B30" s="132">
        <v>702.66403008327313</v>
      </c>
      <c r="C30" s="132">
        <v>824.32629911663162</v>
      </c>
      <c r="D30" s="49" t="s">
        <v>6</v>
      </c>
      <c r="E30" s="133"/>
      <c r="F30" s="133">
        <f>C30-B30</f>
        <v>121.66226903335848</v>
      </c>
      <c r="G30" s="133"/>
      <c r="H30" s="133"/>
      <c r="I30" s="133">
        <f>C30-B30</f>
        <v>121.66226903335848</v>
      </c>
      <c r="J30" s="133"/>
      <c r="K30" s="133"/>
      <c r="L30" s="133"/>
      <c r="M30" s="51"/>
    </row>
    <row r="31" spans="1:13">
      <c r="A31" s="47">
        <v>25</v>
      </c>
      <c r="B31" s="132">
        <v>702.66403008327313</v>
      </c>
      <c r="C31" s="132">
        <v>824.32629911663162</v>
      </c>
      <c r="D31" s="49" t="s">
        <v>6</v>
      </c>
      <c r="E31" s="133"/>
      <c r="F31" s="133"/>
      <c r="G31" s="133"/>
      <c r="H31" s="133"/>
      <c r="I31" s="133"/>
      <c r="J31" s="133"/>
      <c r="K31" s="133"/>
      <c r="L31" s="133"/>
      <c r="M31" s="51"/>
    </row>
    <row r="32" spans="1:13">
      <c r="A32" s="47">
        <v>26</v>
      </c>
      <c r="B32" s="132">
        <v>702.66403008327313</v>
      </c>
      <c r="C32" s="132">
        <v>781.74857968488232</v>
      </c>
      <c r="D32" s="49" t="s">
        <v>6</v>
      </c>
      <c r="E32" s="133"/>
      <c r="F32" s="133"/>
      <c r="G32" s="133"/>
      <c r="H32" s="133"/>
      <c r="I32" s="133"/>
      <c r="J32" s="133"/>
      <c r="K32" s="133"/>
      <c r="L32" s="133"/>
      <c r="M32" s="51"/>
    </row>
    <row r="33" spans="1:13">
      <c r="A33" s="47">
        <v>27</v>
      </c>
      <c r="B33" s="132">
        <v>787.50109864258798</v>
      </c>
      <c r="C33" s="132">
        <v>824.32629911663162</v>
      </c>
      <c r="D33" s="49" t="s">
        <v>6</v>
      </c>
      <c r="E33" s="133"/>
      <c r="F33" s="133"/>
      <c r="G33" s="133"/>
      <c r="H33" s="133"/>
      <c r="I33" s="133"/>
      <c r="J33" s="133"/>
      <c r="K33" s="133"/>
      <c r="L33" s="133"/>
      <c r="M33" s="51"/>
    </row>
    <row r="34" spans="1:13">
      <c r="A34" s="47">
        <v>28</v>
      </c>
      <c r="B34" s="132">
        <v>830.63632728077164</v>
      </c>
      <c r="C34" s="132">
        <v>978.66779122460696</v>
      </c>
      <c r="D34" s="49" t="s">
        <v>6</v>
      </c>
      <c r="E34" s="133"/>
      <c r="F34" s="133">
        <f t="shared" ref="F34:F39" si="0">C34-B34</f>
        <v>148.03146394383532</v>
      </c>
      <c r="G34" s="133"/>
      <c r="H34" s="133"/>
      <c r="I34" s="133">
        <f t="shared" ref="I34:I39" si="1">C34-B34</f>
        <v>148.03146394383532</v>
      </c>
      <c r="J34" s="133"/>
      <c r="K34" s="133"/>
      <c r="L34" s="133"/>
      <c r="M34" s="51"/>
    </row>
    <row r="35" spans="1:13">
      <c r="A35" s="47">
        <v>29</v>
      </c>
      <c r="B35" s="132">
        <v>984.12642615207199</v>
      </c>
      <c r="C35" s="132">
        <v>1078.0835283240999</v>
      </c>
      <c r="D35" s="49" t="s">
        <v>6</v>
      </c>
      <c r="E35" s="133"/>
      <c r="F35" s="133">
        <f t="shared" si="0"/>
        <v>93.95710217202793</v>
      </c>
      <c r="G35" s="133"/>
      <c r="H35" s="133"/>
      <c r="I35" s="133">
        <f t="shared" si="1"/>
        <v>93.95710217202793</v>
      </c>
      <c r="J35" s="133"/>
      <c r="K35" s="133"/>
      <c r="L35" s="133"/>
      <c r="M35" s="51"/>
    </row>
    <row r="36" spans="1:13">
      <c r="A36" s="47">
        <v>30</v>
      </c>
      <c r="B36" s="132">
        <v>996.66735375600626</v>
      </c>
      <c r="C36" s="132">
        <v>1214.3146251295248</v>
      </c>
      <c r="D36" s="49" t="s">
        <v>5</v>
      </c>
      <c r="E36" s="133"/>
      <c r="F36" s="133">
        <f t="shared" si="0"/>
        <v>217.64727137351849</v>
      </c>
      <c r="G36" s="133"/>
      <c r="H36" s="133"/>
      <c r="I36" s="133">
        <f t="shared" si="1"/>
        <v>217.64727137351849</v>
      </c>
      <c r="J36" s="133"/>
      <c r="K36" s="133"/>
      <c r="L36" s="133"/>
      <c r="M36" s="51"/>
    </row>
    <row r="37" spans="1:13">
      <c r="A37" s="47">
        <v>31</v>
      </c>
      <c r="B37" s="132">
        <v>1087.4913637381296</v>
      </c>
      <c r="C37" s="132">
        <v>1217.7596628836081</v>
      </c>
      <c r="D37" s="49" t="s">
        <v>6</v>
      </c>
      <c r="E37" s="133"/>
      <c r="F37" s="133">
        <f t="shared" si="0"/>
        <v>130.26829914547852</v>
      </c>
      <c r="G37" s="133"/>
      <c r="H37" s="133"/>
      <c r="I37" s="133">
        <f t="shared" si="1"/>
        <v>130.26829914547852</v>
      </c>
      <c r="J37" s="133"/>
      <c r="K37" s="133"/>
      <c r="L37" s="133"/>
      <c r="M37" s="51"/>
    </row>
    <row r="38" spans="1:13">
      <c r="A38" s="47">
        <v>32</v>
      </c>
      <c r="B38" s="132">
        <v>1224.60228331128</v>
      </c>
      <c r="C38" s="132">
        <v>1237.3528499184399</v>
      </c>
      <c r="D38" s="49" t="s">
        <v>5</v>
      </c>
      <c r="E38" s="133"/>
      <c r="F38" s="133">
        <f t="shared" si="0"/>
        <v>12.750566607159953</v>
      </c>
      <c r="G38" s="133"/>
      <c r="H38" s="133"/>
      <c r="I38" s="133">
        <f t="shared" si="1"/>
        <v>12.750566607159953</v>
      </c>
      <c r="J38" s="133"/>
      <c r="K38" s="133"/>
      <c r="L38" s="133"/>
      <c r="M38" s="51"/>
    </row>
    <row r="39" spans="1:13">
      <c r="A39" s="47">
        <v>33</v>
      </c>
      <c r="B39" s="132">
        <v>1225.1251165044075</v>
      </c>
      <c r="C39" s="132">
        <v>1304.6836530551934</v>
      </c>
      <c r="D39" s="49" t="s">
        <v>6</v>
      </c>
      <c r="E39" s="133"/>
      <c r="F39" s="133">
        <f t="shared" si="0"/>
        <v>79.558536550785902</v>
      </c>
      <c r="G39" s="133"/>
      <c r="H39" s="133"/>
      <c r="I39" s="133">
        <f t="shared" si="1"/>
        <v>79.558536550785902</v>
      </c>
      <c r="J39" s="133"/>
      <c r="K39" s="133"/>
      <c r="L39" s="133"/>
      <c r="M39" s="51"/>
    </row>
    <row r="40" spans="1:13">
      <c r="A40" s="47">
        <v>34</v>
      </c>
      <c r="B40" s="132">
        <v>1262.7839039846799</v>
      </c>
      <c r="C40" s="132">
        <v>1318.81203644478</v>
      </c>
      <c r="D40" s="49" t="s">
        <v>5</v>
      </c>
      <c r="E40" s="133"/>
      <c r="F40" s="133"/>
      <c r="G40" s="133"/>
      <c r="H40" s="133"/>
      <c r="I40" s="133"/>
      <c r="J40" s="133"/>
      <c r="K40" s="133"/>
      <c r="L40" s="133"/>
      <c r="M40" s="51"/>
    </row>
    <row r="41" spans="1:13">
      <c r="A41" s="47">
        <v>35</v>
      </c>
      <c r="B41" s="132">
        <v>1262.7839039846845</v>
      </c>
      <c r="C41" s="132">
        <v>1302.0050849910115</v>
      </c>
      <c r="D41" s="49" t="s">
        <v>6</v>
      </c>
      <c r="E41" s="133"/>
      <c r="F41" s="133"/>
      <c r="G41" s="133"/>
      <c r="H41" s="133"/>
      <c r="I41" s="133"/>
      <c r="J41" s="133"/>
      <c r="K41" s="133"/>
      <c r="L41" s="133"/>
      <c r="M41" s="51"/>
    </row>
    <row r="42" spans="1:13">
      <c r="A42" s="47">
        <v>36</v>
      </c>
      <c r="B42" s="132">
        <v>1262.7839039846845</v>
      </c>
      <c r="C42" s="132">
        <v>1318.8120364447759</v>
      </c>
      <c r="D42" s="49" t="s">
        <v>5</v>
      </c>
      <c r="E42" s="133"/>
      <c r="F42" s="133">
        <f>C42-B42</f>
        <v>56.028132460091456</v>
      </c>
      <c r="G42" s="133"/>
      <c r="H42" s="133"/>
      <c r="I42" s="133">
        <f>C42-B42</f>
        <v>56.028132460091456</v>
      </c>
      <c r="J42" s="133"/>
      <c r="K42" s="133"/>
      <c r="L42" s="133"/>
      <c r="M42" s="51"/>
    </row>
    <row r="43" spans="1:13">
      <c r="A43" s="47">
        <v>37</v>
      </c>
      <c r="B43" s="132">
        <v>1306.5670018091178</v>
      </c>
      <c r="C43" s="132">
        <v>1318.8120364447759</v>
      </c>
      <c r="D43" s="49" t="s">
        <v>5</v>
      </c>
      <c r="E43" s="133"/>
      <c r="F43" s="133"/>
      <c r="G43" s="133"/>
      <c r="H43" s="133"/>
      <c r="I43" s="133"/>
      <c r="J43" s="133"/>
      <c r="K43" s="133"/>
      <c r="L43" s="133"/>
      <c r="M43" s="51"/>
    </row>
    <row r="44" spans="1:13">
      <c r="A44" s="47">
        <v>38</v>
      </c>
      <c r="B44" s="132">
        <v>1310.7711495782619</v>
      </c>
      <c r="C44" s="132">
        <v>1436.8242984332767</v>
      </c>
      <c r="D44" s="49" t="s">
        <v>6</v>
      </c>
      <c r="E44" s="133"/>
      <c r="F44" s="133">
        <f>C44-B44</f>
        <v>126.0531488550148</v>
      </c>
      <c r="G44" s="133"/>
      <c r="H44" s="133"/>
      <c r="I44" s="133">
        <f>C44-B44</f>
        <v>126.0531488550148</v>
      </c>
      <c r="J44" s="133"/>
      <c r="K44" s="133"/>
      <c r="L44" s="133"/>
      <c r="M44" s="51"/>
    </row>
    <row r="45" spans="1:13">
      <c r="A45" s="47">
        <v>39</v>
      </c>
      <c r="B45" s="132">
        <v>1389.1369545746406</v>
      </c>
      <c r="C45" s="132">
        <v>1454.8625660880557</v>
      </c>
      <c r="D45" s="49" t="s">
        <v>5</v>
      </c>
      <c r="E45" s="133"/>
      <c r="F45" s="133"/>
      <c r="G45" s="133"/>
      <c r="H45" s="133"/>
      <c r="I45" s="133"/>
      <c r="J45" s="133"/>
      <c r="K45" s="133"/>
      <c r="L45" s="133"/>
      <c r="M45" s="51"/>
    </row>
    <row r="46" spans="1:13">
      <c r="A46" s="47">
        <v>40</v>
      </c>
      <c r="B46" s="132">
        <v>1389.1369545746406</v>
      </c>
      <c r="C46" s="132">
        <v>1454.8625660880557</v>
      </c>
      <c r="D46" s="49" t="s">
        <v>5</v>
      </c>
      <c r="E46" s="133"/>
      <c r="F46" s="133"/>
      <c r="G46" s="133"/>
      <c r="H46" s="133"/>
      <c r="I46" s="133"/>
      <c r="J46" s="133"/>
      <c r="K46" s="133"/>
      <c r="L46" s="133"/>
      <c r="M46" s="51"/>
    </row>
    <row r="47" spans="1:13">
      <c r="A47" s="47">
        <v>41</v>
      </c>
      <c r="B47" s="132">
        <v>1389.1369545746406</v>
      </c>
      <c r="C47" s="132">
        <v>1454.8625660880557</v>
      </c>
      <c r="D47" s="49" t="s">
        <v>5</v>
      </c>
      <c r="E47" s="133"/>
      <c r="F47" s="133">
        <f>C47-B47</f>
        <v>65.72561151341506</v>
      </c>
      <c r="G47" s="133"/>
      <c r="H47" s="133"/>
      <c r="I47" s="133">
        <f>C47-B47</f>
        <v>65.72561151341506</v>
      </c>
      <c r="J47" s="133"/>
      <c r="K47" s="133"/>
      <c r="L47" s="133"/>
      <c r="M47" s="51"/>
    </row>
    <row r="48" spans="1:13">
      <c r="A48" s="47">
        <v>42</v>
      </c>
      <c r="B48" s="132">
        <v>1441.4766209970392</v>
      </c>
      <c r="C48" s="132">
        <v>1572.3328512510175</v>
      </c>
      <c r="D48" s="49" t="s">
        <v>6</v>
      </c>
      <c r="E48" s="133"/>
      <c r="F48" s="133">
        <f>C48-B48</f>
        <v>130.85623025397831</v>
      </c>
      <c r="G48" s="133"/>
      <c r="H48" s="133"/>
      <c r="I48" s="133">
        <f>C48-B48</f>
        <v>130.85623025397831</v>
      </c>
      <c r="J48" s="133"/>
      <c r="K48" s="133"/>
      <c r="L48" s="133"/>
      <c r="M48" s="51"/>
    </row>
    <row r="49" spans="1:13">
      <c r="A49" s="47">
        <v>43</v>
      </c>
      <c r="B49" s="132">
        <v>1461.4143462662157</v>
      </c>
      <c r="C49" s="132">
        <v>1607.3567725645412</v>
      </c>
      <c r="D49" s="49" t="s">
        <v>5</v>
      </c>
      <c r="E49" s="133"/>
      <c r="F49" s="133">
        <f>C49-B49</f>
        <v>145.94242629832547</v>
      </c>
      <c r="G49" s="133"/>
      <c r="H49" s="133"/>
      <c r="I49" s="133">
        <f>C49-B49</f>
        <v>145.94242629832547</v>
      </c>
      <c r="J49" s="133"/>
      <c r="K49" s="133"/>
      <c r="L49" s="133"/>
      <c r="M49" s="51"/>
    </row>
    <row r="50" spans="1:13">
      <c r="A50" s="47">
        <v>44</v>
      </c>
      <c r="B50" s="132">
        <v>1461.4143462662157</v>
      </c>
      <c r="C50" s="132">
        <v>1526.5969453515886</v>
      </c>
      <c r="D50" s="49" t="s">
        <v>5</v>
      </c>
      <c r="E50" s="133"/>
      <c r="F50" s="133"/>
      <c r="G50" s="133"/>
      <c r="H50" s="133"/>
      <c r="I50" s="133"/>
      <c r="J50" s="133"/>
      <c r="K50" s="133"/>
      <c r="L50" s="133"/>
      <c r="M50" s="51"/>
    </row>
    <row r="51" spans="1:13">
      <c r="A51" s="47">
        <v>45</v>
      </c>
      <c r="B51" s="132">
        <v>1461.41434626622</v>
      </c>
      <c r="C51" s="132">
        <v>1601.8907440663399</v>
      </c>
      <c r="D51" s="49" t="s">
        <v>5</v>
      </c>
      <c r="E51" s="133"/>
      <c r="F51" s="133"/>
      <c r="G51" s="133"/>
      <c r="H51" s="133"/>
      <c r="I51" s="133"/>
      <c r="J51" s="133"/>
      <c r="K51" s="133"/>
      <c r="L51" s="133"/>
      <c r="M51" s="51"/>
    </row>
    <row r="52" spans="1:13">
      <c r="A52" s="47">
        <v>46</v>
      </c>
      <c r="B52" s="132">
        <v>1580.6046809974264</v>
      </c>
      <c r="C52" s="132">
        <v>1601.8907440663436</v>
      </c>
      <c r="D52" s="49" t="s">
        <v>5</v>
      </c>
      <c r="E52" s="133"/>
      <c r="F52" s="133"/>
      <c r="G52" s="133"/>
      <c r="H52" s="133"/>
      <c r="I52" s="133"/>
      <c r="J52" s="133"/>
      <c r="K52" s="133"/>
      <c r="L52" s="133"/>
      <c r="M52" s="51"/>
    </row>
    <row r="53" spans="1:13">
      <c r="A53" s="47">
        <v>47</v>
      </c>
      <c r="B53" s="132">
        <v>1583.2522543925099</v>
      </c>
      <c r="C53" s="132">
        <v>1602.77474990516</v>
      </c>
      <c r="D53" s="49" t="s">
        <v>6</v>
      </c>
      <c r="E53" s="133"/>
      <c r="F53" s="133">
        <f>C53-B53</f>
        <v>19.522495512650039</v>
      </c>
      <c r="G53" s="133"/>
      <c r="H53" s="133"/>
      <c r="I53" s="133">
        <f>C53-B53</f>
        <v>19.522495512650039</v>
      </c>
      <c r="J53" s="133"/>
      <c r="K53" s="133"/>
      <c r="L53" s="133"/>
      <c r="M53" s="51"/>
    </row>
    <row r="54" spans="1:13">
      <c r="A54" s="47">
        <v>50</v>
      </c>
      <c r="B54" s="132">
        <v>1609.3643855462201</v>
      </c>
      <c r="C54" s="132">
        <v>1703.5373828591501</v>
      </c>
      <c r="D54" s="49" t="s">
        <v>6</v>
      </c>
      <c r="E54" s="133"/>
      <c r="F54" s="133">
        <f>C54-B54</f>
        <v>94.172997312929965</v>
      </c>
      <c r="G54" s="133"/>
      <c r="H54" s="133"/>
      <c r="I54" s="133">
        <f>C54-B54</f>
        <v>94.172997312929965</v>
      </c>
      <c r="J54" s="133"/>
      <c r="K54" s="133"/>
      <c r="L54" s="133"/>
      <c r="M54" s="51" t="s">
        <v>196</v>
      </c>
    </row>
    <row r="55" spans="1:13">
      <c r="A55" s="47">
        <v>51</v>
      </c>
      <c r="B55" s="132">
        <v>1780.819045722968</v>
      </c>
      <c r="C55" s="132">
        <v>1921.9661335773678</v>
      </c>
      <c r="D55" s="49" t="s">
        <v>6</v>
      </c>
      <c r="E55" s="133"/>
      <c r="F55" s="133">
        <f>C55-B55</f>
        <v>141.14708785439984</v>
      </c>
      <c r="G55" s="133"/>
      <c r="H55" s="133"/>
      <c r="I55" s="133">
        <f>C55-B55</f>
        <v>141.14708785439984</v>
      </c>
      <c r="J55" s="133"/>
      <c r="K55" s="133"/>
      <c r="L55" s="133"/>
      <c r="M55" s="51"/>
    </row>
    <row r="56" spans="1:13">
      <c r="A56" s="47">
        <v>52</v>
      </c>
      <c r="B56" s="132">
        <v>1780.819045722968</v>
      </c>
      <c r="C56" s="132">
        <v>1804.3608599380914</v>
      </c>
      <c r="D56" s="49" t="s">
        <v>6</v>
      </c>
      <c r="E56" s="133"/>
      <c r="F56" s="133"/>
      <c r="G56" s="133"/>
      <c r="H56" s="133"/>
      <c r="I56" s="133"/>
      <c r="J56" s="133"/>
      <c r="K56" s="133"/>
      <c r="L56" s="133"/>
      <c r="M56" s="51"/>
    </row>
    <row r="57" spans="1:13">
      <c r="A57" s="47">
        <v>53</v>
      </c>
      <c r="B57" s="132">
        <v>1780.819045722968</v>
      </c>
      <c r="C57" s="132">
        <v>1806.4766556845084</v>
      </c>
      <c r="D57" s="49" t="s">
        <v>6</v>
      </c>
      <c r="E57" s="133"/>
      <c r="F57" s="133"/>
      <c r="G57" s="133"/>
      <c r="H57" s="133"/>
      <c r="I57" s="133"/>
      <c r="J57" s="133"/>
      <c r="K57" s="133"/>
      <c r="L57" s="133"/>
      <c r="M57" s="51"/>
    </row>
    <row r="58" spans="1:13">
      <c r="A58" s="47">
        <v>54</v>
      </c>
      <c r="B58" s="132">
        <v>1780.81904572297</v>
      </c>
      <c r="C58" s="132">
        <v>1921.96613357652</v>
      </c>
      <c r="D58" s="49" t="s">
        <v>6</v>
      </c>
      <c r="E58" s="133"/>
      <c r="F58" s="133">
        <v>141</v>
      </c>
      <c r="G58" s="133"/>
      <c r="H58" s="133"/>
      <c r="I58" s="133">
        <v>141</v>
      </c>
      <c r="J58" s="133"/>
      <c r="K58" s="133"/>
      <c r="L58" s="133"/>
      <c r="M58" s="51"/>
    </row>
    <row r="59" spans="1:13" ht="15.75" customHeight="1" thickBot="1">
      <c r="A59" s="300" t="s">
        <v>48</v>
      </c>
      <c r="B59" s="301"/>
      <c r="C59" s="301"/>
      <c r="D59" s="301"/>
      <c r="E59" s="52">
        <f t="shared" ref="E59:L59" si="2">SUM(E11:E58)</f>
        <v>0</v>
      </c>
      <c r="F59" s="52">
        <f t="shared" si="2"/>
        <v>2716.3009360607321</v>
      </c>
      <c r="G59" s="52">
        <f t="shared" si="2"/>
        <v>0</v>
      </c>
      <c r="H59" s="52">
        <f t="shared" si="2"/>
        <v>0</v>
      </c>
      <c r="I59" s="52">
        <f t="shared" si="2"/>
        <v>2868.116271102308</v>
      </c>
      <c r="J59" s="52">
        <f t="shared" si="2"/>
        <v>0</v>
      </c>
      <c r="K59" s="52">
        <f t="shared" si="2"/>
        <v>0</v>
      </c>
      <c r="L59" s="52">
        <f t="shared" si="2"/>
        <v>0</v>
      </c>
      <c r="M59" s="134"/>
    </row>
    <row r="62" spans="1:13">
      <c r="A62" s="309" t="s">
        <v>69</v>
      </c>
      <c r="B62" s="309"/>
      <c r="C62" s="309"/>
      <c r="D62" s="309"/>
      <c r="E62" s="309"/>
      <c r="F62" s="309"/>
      <c r="G62" s="309"/>
      <c r="H62" s="309"/>
      <c r="I62" s="309"/>
      <c r="J62" s="309"/>
      <c r="K62" s="309"/>
      <c r="L62" s="309"/>
      <c r="M62" s="309"/>
    </row>
    <row r="63" spans="1:13">
      <c r="A63" s="309" t="s">
        <v>70</v>
      </c>
      <c r="B63" s="309"/>
      <c r="C63" s="309"/>
      <c r="D63" s="309"/>
      <c r="E63" s="309"/>
      <c r="F63" s="309"/>
      <c r="G63" s="309"/>
      <c r="H63" s="309"/>
      <c r="I63" s="309"/>
      <c r="J63" s="309"/>
      <c r="K63" s="309"/>
      <c r="L63" s="309"/>
      <c r="M63" s="309"/>
    </row>
  </sheetData>
  <mergeCells count="12">
    <mergeCell ref="A59:D59"/>
    <mergeCell ref="A62:M62"/>
    <mergeCell ref="A63:M63"/>
    <mergeCell ref="A5:M5"/>
    <mergeCell ref="A6:M6"/>
    <mergeCell ref="A8:A10"/>
    <mergeCell ref="B8:C9"/>
    <mergeCell ref="D8:D10"/>
    <mergeCell ref="E8:G8"/>
    <mergeCell ref="H8:J8"/>
    <mergeCell ref="K8:L8"/>
    <mergeCell ref="M8:M10"/>
  </mergeCells>
  <pageMargins left="0.70866141732283472" right="0.32" top="0.74803149606299213" bottom="0.56000000000000005" header="0.31496062992125984" footer="0.31496062992125984"/>
  <pageSetup paperSize="9" scale="84" fitToHeight="18" orientation="portrait" r:id="rId1"/>
  <headerFooter>
    <oddFooter>&amp;C&amp;P/&amp;N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4"/>
  </sheetPr>
  <dimension ref="A1:IS46"/>
  <sheetViews>
    <sheetView showZeros="0" workbookViewId="0">
      <selection activeCell="F12" sqref="F12"/>
    </sheetView>
  </sheetViews>
  <sheetFormatPr defaultRowHeight="15"/>
  <cols>
    <col min="1" max="1" width="5.42578125" style="169" customWidth="1"/>
    <col min="2" max="2" width="8.140625" style="169" bestFit="1" customWidth="1"/>
    <col min="3" max="3" width="67.28515625" style="169" customWidth="1"/>
    <col min="4" max="4" width="9.85546875" style="169" customWidth="1"/>
    <col min="5" max="5" width="16.28515625" style="169" customWidth="1"/>
    <col min="6" max="253" width="9.140625" style="169"/>
    <col min="254" max="254" width="5.42578125" style="169" customWidth="1"/>
    <col min="255" max="255" width="8.140625" style="169" bestFit="1" customWidth="1"/>
    <col min="256" max="256" width="67.28515625" style="169" customWidth="1"/>
    <col min="257" max="257" width="9.85546875" style="169" customWidth="1"/>
    <col min="258" max="258" width="16.28515625" style="169" customWidth="1"/>
    <col min="259" max="509" width="9.140625" style="169"/>
    <col min="510" max="510" width="5.42578125" style="169" customWidth="1"/>
    <col min="511" max="511" width="8.140625" style="169" bestFit="1" customWidth="1"/>
    <col min="512" max="512" width="67.28515625" style="169" customWidth="1"/>
    <col min="513" max="513" width="9.85546875" style="169" customWidth="1"/>
    <col min="514" max="514" width="16.28515625" style="169" customWidth="1"/>
    <col min="515" max="765" width="9.140625" style="169"/>
    <col min="766" max="766" width="5.42578125" style="169" customWidth="1"/>
    <col min="767" max="767" width="8.140625" style="169" bestFit="1" customWidth="1"/>
    <col min="768" max="768" width="67.28515625" style="169" customWidth="1"/>
    <col min="769" max="769" width="9.85546875" style="169" customWidth="1"/>
    <col min="770" max="770" width="16.28515625" style="169" customWidth="1"/>
    <col min="771" max="1021" width="9.140625" style="169"/>
    <col min="1022" max="1022" width="5.42578125" style="169" customWidth="1"/>
    <col min="1023" max="1023" width="8.140625" style="169" bestFit="1" customWidth="1"/>
    <col min="1024" max="1024" width="67.28515625" style="169" customWidth="1"/>
    <col min="1025" max="1025" width="9.85546875" style="169" customWidth="1"/>
    <col min="1026" max="1026" width="16.28515625" style="169" customWidth="1"/>
    <col min="1027" max="1277" width="9.140625" style="169"/>
    <col min="1278" max="1278" width="5.42578125" style="169" customWidth="1"/>
    <col min="1279" max="1279" width="8.140625" style="169" bestFit="1" customWidth="1"/>
    <col min="1280" max="1280" width="67.28515625" style="169" customWidth="1"/>
    <col min="1281" max="1281" width="9.85546875" style="169" customWidth="1"/>
    <col min="1282" max="1282" width="16.28515625" style="169" customWidth="1"/>
    <col min="1283" max="1533" width="9.140625" style="169"/>
    <col min="1534" max="1534" width="5.42578125" style="169" customWidth="1"/>
    <col min="1535" max="1535" width="8.140625" style="169" bestFit="1" customWidth="1"/>
    <col min="1536" max="1536" width="67.28515625" style="169" customWidth="1"/>
    <col min="1537" max="1537" width="9.85546875" style="169" customWidth="1"/>
    <col min="1538" max="1538" width="16.28515625" style="169" customWidth="1"/>
    <col min="1539" max="1789" width="9.140625" style="169"/>
    <col min="1790" max="1790" width="5.42578125" style="169" customWidth="1"/>
    <col min="1791" max="1791" width="8.140625" style="169" bestFit="1" customWidth="1"/>
    <col min="1792" max="1792" width="67.28515625" style="169" customWidth="1"/>
    <col min="1793" max="1793" width="9.85546875" style="169" customWidth="1"/>
    <col min="1794" max="1794" width="16.28515625" style="169" customWidth="1"/>
    <col min="1795" max="2045" width="9.140625" style="169"/>
    <col min="2046" max="2046" width="5.42578125" style="169" customWidth="1"/>
    <col min="2047" max="2047" width="8.140625" style="169" bestFit="1" customWidth="1"/>
    <col min="2048" max="2048" width="67.28515625" style="169" customWidth="1"/>
    <col min="2049" max="2049" width="9.85546875" style="169" customWidth="1"/>
    <col min="2050" max="2050" width="16.28515625" style="169" customWidth="1"/>
    <col min="2051" max="2301" width="9.140625" style="169"/>
    <col min="2302" max="2302" width="5.42578125" style="169" customWidth="1"/>
    <col min="2303" max="2303" width="8.140625" style="169" bestFit="1" customWidth="1"/>
    <col min="2304" max="2304" width="67.28515625" style="169" customWidth="1"/>
    <col min="2305" max="2305" width="9.85546875" style="169" customWidth="1"/>
    <col min="2306" max="2306" width="16.28515625" style="169" customWidth="1"/>
    <col min="2307" max="2557" width="9.140625" style="169"/>
    <col min="2558" max="2558" width="5.42578125" style="169" customWidth="1"/>
    <col min="2559" max="2559" width="8.140625" style="169" bestFit="1" customWidth="1"/>
    <col min="2560" max="2560" width="67.28515625" style="169" customWidth="1"/>
    <col min="2561" max="2561" width="9.85546875" style="169" customWidth="1"/>
    <col min="2562" max="2562" width="16.28515625" style="169" customWidth="1"/>
    <col min="2563" max="2813" width="9.140625" style="169"/>
    <col min="2814" max="2814" width="5.42578125" style="169" customWidth="1"/>
    <col min="2815" max="2815" width="8.140625" style="169" bestFit="1" customWidth="1"/>
    <col min="2816" max="2816" width="67.28515625" style="169" customWidth="1"/>
    <col min="2817" max="2817" width="9.85546875" style="169" customWidth="1"/>
    <col min="2818" max="2818" width="16.28515625" style="169" customWidth="1"/>
    <col min="2819" max="3069" width="9.140625" style="169"/>
    <col min="3070" max="3070" width="5.42578125" style="169" customWidth="1"/>
    <col min="3071" max="3071" width="8.140625" style="169" bestFit="1" customWidth="1"/>
    <col min="3072" max="3072" width="67.28515625" style="169" customWidth="1"/>
    <col min="3073" max="3073" width="9.85546875" style="169" customWidth="1"/>
    <col min="3074" max="3074" width="16.28515625" style="169" customWidth="1"/>
    <col min="3075" max="3325" width="9.140625" style="169"/>
    <col min="3326" max="3326" width="5.42578125" style="169" customWidth="1"/>
    <col min="3327" max="3327" width="8.140625" style="169" bestFit="1" customWidth="1"/>
    <col min="3328" max="3328" width="67.28515625" style="169" customWidth="1"/>
    <col min="3329" max="3329" width="9.85546875" style="169" customWidth="1"/>
    <col min="3330" max="3330" width="16.28515625" style="169" customWidth="1"/>
    <col min="3331" max="3581" width="9.140625" style="169"/>
    <col min="3582" max="3582" width="5.42578125" style="169" customWidth="1"/>
    <col min="3583" max="3583" width="8.140625" style="169" bestFit="1" customWidth="1"/>
    <col min="3584" max="3584" width="67.28515625" style="169" customWidth="1"/>
    <col min="3585" max="3585" width="9.85546875" style="169" customWidth="1"/>
    <col min="3586" max="3586" width="16.28515625" style="169" customWidth="1"/>
    <col min="3587" max="3837" width="9.140625" style="169"/>
    <col min="3838" max="3838" width="5.42578125" style="169" customWidth="1"/>
    <col min="3839" max="3839" width="8.140625" style="169" bestFit="1" customWidth="1"/>
    <col min="3840" max="3840" width="67.28515625" style="169" customWidth="1"/>
    <col min="3841" max="3841" width="9.85546875" style="169" customWidth="1"/>
    <col min="3842" max="3842" width="16.28515625" style="169" customWidth="1"/>
    <col min="3843" max="4093" width="9.140625" style="169"/>
    <col min="4094" max="4094" width="5.42578125" style="169" customWidth="1"/>
    <col min="4095" max="4095" width="8.140625" style="169" bestFit="1" customWidth="1"/>
    <col min="4096" max="4096" width="67.28515625" style="169" customWidth="1"/>
    <col min="4097" max="4097" width="9.85546875" style="169" customWidth="1"/>
    <col min="4098" max="4098" width="16.28515625" style="169" customWidth="1"/>
    <col min="4099" max="4349" width="9.140625" style="169"/>
    <col min="4350" max="4350" width="5.42578125" style="169" customWidth="1"/>
    <col min="4351" max="4351" width="8.140625" style="169" bestFit="1" customWidth="1"/>
    <col min="4352" max="4352" width="67.28515625" style="169" customWidth="1"/>
    <col min="4353" max="4353" width="9.85546875" style="169" customWidth="1"/>
    <col min="4354" max="4354" width="16.28515625" style="169" customWidth="1"/>
    <col min="4355" max="4605" width="9.140625" style="169"/>
    <col min="4606" max="4606" width="5.42578125" style="169" customWidth="1"/>
    <col min="4607" max="4607" width="8.140625" style="169" bestFit="1" customWidth="1"/>
    <col min="4608" max="4608" width="67.28515625" style="169" customWidth="1"/>
    <col min="4609" max="4609" width="9.85546875" style="169" customWidth="1"/>
    <col min="4610" max="4610" width="16.28515625" style="169" customWidth="1"/>
    <col min="4611" max="4861" width="9.140625" style="169"/>
    <col min="4862" max="4862" width="5.42578125" style="169" customWidth="1"/>
    <col min="4863" max="4863" width="8.140625" style="169" bestFit="1" customWidth="1"/>
    <col min="4864" max="4864" width="67.28515625" style="169" customWidth="1"/>
    <col min="4865" max="4865" width="9.85546875" style="169" customWidth="1"/>
    <col min="4866" max="4866" width="16.28515625" style="169" customWidth="1"/>
    <col min="4867" max="5117" width="9.140625" style="169"/>
    <col min="5118" max="5118" width="5.42578125" style="169" customWidth="1"/>
    <col min="5119" max="5119" width="8.140625" style="169" bestFit="1" customWidth="1"/>
    <col min="5120" max="5120" width="67.28515625" style="169" customWidth="1"/>
    <col min="5121" max="5121" width="9.85546875" style="169" customWidth="1"/>
    <col min="5122" max="5122" width="16.28515625" style="169" customWidth="1"/>
    <col min="5123" max="5373" width="9.140625" style="169"/>
    <col min="5374" max="5374" width="5.42578125" style="169" customWidth="1"/>
    <col min="5375" max="5375" width="8.140625" style="169" bestFit="1" customWidth="1"/>
    <col min="5376" max="5376" width="67.28515625" style="169" customWidth="1"/>
    <col min="5377" max="5377" width="9.85546875" style="169" customWidth="1"/>
    <col min="5378" max="5378" width="16.28515625" style="169" customWidth="1"/>
    <col min="5379" max="5629" width="9.140625" style="169"/>
    <col min="5630" max="5630" width="5.42578125" style="169" customWidth="1"/>
    <col min="5631" max="5631" width="8.140625" style="169" bestFit="1" customWidth="1"/>
    <col min="5632" max="5632" width="67.28515625" style="169" customWidth="1"/>
    <col min="5633" max="5633" width="9.85546875" style="169" customWidth="1"/>
    <col min="5634" max="5634" width="16.28515625" style="169" customWidth="1"/>
    <col min="5635" max="5885" width="9.140625" style="169"/>
    <col min="5886" max="5886" width="5.42578125" style="169" customWidth="1"/>
    <col min="5887" max="5887" width="8.140625" style="169" bestFit="1" customWidth="1"/>
    <col min="5888" max="5888" width="67.28515625" style="169" customWidth="1"/>
    <col min="5889" max="5889" width="9.85546875" style="169" customWidth="1"/>
    <col min="5890" max="5890" width="16.28515625" style="169" customWidth="1"/>
    <col min="5891" max="6141" width="9.140625" style="169"/>
    <col min="6142" max="6142" width="5.42578125" style="169" customWidth="1"/>
    <col min="6143" max="6143" width="8.140625" style="169" bestFit="1" customWidth="1"/>
    <col min="6144" max="6144" width="67.28515625" style="169" customWidth="1"/>
    <col min="6145" max="6145" width="9.85546875" style="169" customWidth="1"/>
    <col min="6146" max="6146" width="16.28515625" style="169" customWidth="1"/>
    <col min="6147" max="6397" width="9.140625" style="169"/>
    <col min="6398" max="6398" width="5.42578125" style="169" customWidth="1"/>
    <col min="6399" max="6399" width="8.140625" style="169" bestFit="1" customWidth="1"/>
    <col min="6400" max="6400" width="67.28515625" style="169" customWidth="1"/>
    <col min="6401" max="6401" width="9.85546875" style="169" customWidth="1"/>
    <col min="6402" max="6402" width="16.28515625" style="169" customWidth="1"/>
    <col min="6403" max="6653" width="9.140625" style="169"/>
    <col min="6654" max="6654" width="5.42578125" style="169" customWidth="1"/>
    <col min="6655" max="6655" width="8.140625" style="169" bestFit="1" customWidth="1"/>
    <col min="6656" max="6656" width="67.28515625" style="169" customWidth="1"/>
    <col min="6657" max="6657" width="9.85546875" style="169" customWidth="1"/>
    <col min="6658" max="6658" width="16.28515625" style="169" customWidth="1"/>
    <col min="6659" max="6909" width="9.140625" style="169"/>
    <col min="6910" max="6910" width="5.42578125" style="169" customWidth="1"/>
    <col min="6911" max="6911" width="8.140625" style="169" bestFit="1" customWidth="1"/>
    <col min="6912" max="6912" width="67.28515625" style="169" customWidth="1"/>
    <col min="6913" max="6913" width="9.85546875" style="169" customWidth="1"/>
    <col min="6914" max="6914" width="16.28515625" style="169" customWidth="1"/>
    <col min="6915" max="7165" width="9.140625" style="169"/>
    <col min="7166" max="7166" width="5.42578125" style="169" customWidth="1"/>
    <col min="7167" max="7167" width="8.140625" style="169" bestFit="1" customWidth="1"/>
    <col min="7168" max="7168" width="67.28515625" style="169" customWidth="1"/>
    <col min="7169" max="7169" width="9.85546875" style="169" customWidth="1"/>
    <col min="7170" max="7170" width="16.28515625" style="169" customWidth="1"/>
    <col min="7171" max="7421" width="9.140625" style="169"/>
    <col min="7422" max="7422" width="5.42578125" style="169" customWidth="1"/>
    <col min="7423" max="7423" width="8.140625" style="169" bestFit="1" customWidth="1"/>
    <col min="7424" max="7424" width="67.28515625" style="169" customWidth="1"/>
    <col min="7425" max="7425" width="9.85546875" style="169" customWidth="1"/>
    <col min="7426" max="7426" width="16.28515625" style="169" customWidth="1"/>
    <col min="7427" max="7677" width="9.140625" style="169"/>
    <col min="7678" max="7678" width="5.42578125" style="169" customWidth="1"/>
    <col min="7679" max="7679" width="8.140625" style="169" bestFit="1" customWidth="1"/>
    <col min="7680" max="7680" width="67.28515625" style="169" customWidth="1"/>
    <col min="7681" max="7681" width="9.85546875" style="169" customWidth="1"/>
    <col min="7682" max="7682" width="16.28515625" style="169" customWidth="1"/>
    <col min="7683" max="7933" width="9.140625" style="169"/>
    <col min="7934" max="7934" width="5.42578125" style="169" customWidth="1"/>
    <col min="7935" max="7935" width="8.140625" style="169" bestFit="1" customWidth="1"/>
    <col min="7936" max="7936" width="67.28515625" style="169" customWidth="1"/>
    <col min="7937" max="7937" width="9.85546875" style="169" customWidth="1"/>
    <col min="7938" max="7938" width="16.28515625" style="169" customWidth="1"/>
    <col min="7939" max="8189" width="9.140625" style="169"/>
    <col min="8190" max="8190" width="5.42578125" style="169" customWidth="1"/>
    <col min="8191" max="8191" width="8.140625" style="169" bestFit="1" customWidth="1"/>
    <col min="8192" max="8192" width="67.28515625" style="169" customWidth="1"/>
    <col min="8193" max="8193" width="9.85546875" style="169" customWidth="1"/>
    <col min="8194" max="8194" width="16.28515625" style="169" customWidth="1"/>
    <col min="8195" max="8445" width="9.140625" style="169"/>
    <col min="8446" max="8446" width="5.42578125" style="169" customWidth="1"/>
    <col min="8447" max="8447" width="8.140625" style="169" bestFit="1" customWidth="1"/>
    <col min="8448" max="8448" width="67.28515625" style="169" customWidth="1"/>
    <col min="8449" max="8449" width="9.85546875" style="169" customWidth="1"/>
    <col min="8450" max="8450" width="16.28515625" style="169" customWidth="1"/>
    <col min="8451" max="8701" width="9.140625" style="169"/>
    <col min="8702" max="8702" width="5.42578125" style="169" customWidth="1"/>
    <col min="8703" max="8703" width="8.140625" style="169" bestFit="1" customWidth="1"/>
    <col min="8704" max="8704" width="67.28515625" style="169" customWidth="1"/>
    <col min="8705" max="8705" width="9.85546875" style="169" customWidth="1"/>
    <col min="8706" max="8706" width="16.28515625" style="169" customWidth="1"/>
    <col min="8707" max="8957" width="9.140625" style="169"/>
    <col min="8958" max="8958" width="5.42578125" style="169" customWidth="1"/>
    <col min="8959" max="8959" width="8.140625" style="169" bestFit="1" customWidth="1"/>
    <col min="8960" max="8960" width="67.28515625" style="169" customWidth="1"/>
    <col min="8961" max="8961" width="9.85546875" style="169" customWidth="1"/>
    <col min="8962" max="8962" width="16.28515625" style="169" customWidth="1"/>
    <col min="8963" max="9213" width="9.140625" style="169"/>
    <col min="9214" max="9214" width="5.42578125" style="169" customWidth="1"/>
    <col min="9215" max="9215" width="8.140625" style="169" bestFit="1" customWidth="1"/>
    <col min="9216" max="9216" width="67.28515625" style="169" customWidth="1"/>
    <col min="9217" max="9217" width="9.85546875" style="169" customWidth="1"/>
    <col min="9218" max="9218" width="16.28515625" style="169" customWidth="1"/>
    <col min="9219" max="9469" width="9.140625" style="169"/>
    <col min="9470" max="9470" width="5.42578125" style="169" customWidth="1"/>
    <col min="9471" max="9471" width="8.140625" style="169" bestFit="1" customWidth="1"/>
    <col min="9472" max="9472" width="67.28515625" style="169" customWidth="1"/>
    <col min="9473" max="9473" width="9.85546875" style="169" customWidth="1"/>
    <col min="9474" max="9474" width="16.28515625" style="169" customWidth="1"/>
    <col min="9475" max="9725" width="9.140625" style="169"/>
    <col min="9726" max="9726" width="5.42578125" style="169" customWidth="1"/>
    <col min="9727" max="9727" width="8.140625" style="169" bestFit="1" customWidth="1"/>
    <col min="9728" max="9728" width="67.28515625" style="169" customWidth="1"/>
    <col min="9729" max="9729" width="9.85546875" style="169" customWidth="1"/>
    <col min="9730" max="9730" width="16.28515625" style="169" customWidth="1"/>
    <col min="9731" max="9981" width="9.140625" style="169"/>
    <col min="9982" max="9982" width="5.42578125" style="169" customWidth="1"/>
    <col min="9983" max="9983" width="8.140625" style="169" bestFit="1" customWidth="1"/>
    <col min="9984" max="9984" width="67.28515625" style="169" customWidth="1"/>
    <col min="9985" max="9985" width="9.85546875" style="169" customWidth="1"/>
    <col min="9986" max="9986" width="16.28515625" style="169" customWidth="1"/>
    <col min="9987" max="10237" width="9.140625" style="169"/>
    <col min="10238" max="10238" width="5.42578125" style="169" customWidth="1"/>
    <col min="10239" max="10239" width="8.140625" style="169" bestFit="1" customWidth="1"/>
    <col min="10240" max="10240" width="67.28515625" style="169" customWidth="1"/>
    <col min="10241" max="10241" width="9.85546875" style="169" customWidth="1"/>
    <col min="10242" max="10242" width="16.28515625" style="169" customWidth="1"/>
    <col min="10243" max="10493" width="9.140625" style="169"/>
    <col min="10494" max="10494" width="5.42578125" style="169" customWidth="1"/>
    <col min="10495" max="10495" width="8.140625" style="169" bestFit="1" customWidth="1"/>
    <col min="10496" max="10496" width="67.28515625" style="169" customWidth="1"/>
    <col min="10497" max="10497" width="9.85546875" style="169" customWidth="1"/>
    <col min="10498" max="10498" width="16.28515625" style="169" customWidth="1"/>
    <col min="10499" max="10749" width="9.140625" style="169"/>
    <col min="10750" max="10750" width="5.42578125" style="169" customWidth="1"/>
    <col min="10751" max="10751" width="8.140625" style="169" bestFit="1" customWidth="1"/>
    <col min="10752" max="10752" width="67.28515625" style="169" customWidth="1"/>
    <col min="10753" max="10753" width="9.85546875" style="169" customWidth="1"/>
    <col min="10754" max="10754" width="16.28515625" style="169" customWidth="1"/>
    <col min="10755" max="11005" width="9.140625" style="169"/>
    <col min="11006" max="11006" width="5.42578125" style="169" customWidth="1"/>
    <col min="11007" max="11007" width="8.140625" style="169" bestFit="1" customWidth="1"/>
    <col min="11008" max="11008" width="67.28515625" style="169" customWidth="1"/>
    <col min="11009" max="11009" width="9.85546875" style="169" customWidth="1"/>
    <col min="11010" max="11010" width="16.28515625" style="169" customWidth="1"/>
    <col min="11011" max="11261" width="9.140625" style="169"/>
    <col min="11262" max="11262" width="5.42578125" style="169" customWidth="1"/>
    <col min="11263" max="11263" width="8.140625" style="169" bestFit="1" customWidth="1"/>
    <col min="11264" max="11264" width="67.28515625" style="169" customWidth="1"/>
    <col min="11265" max="11265" width="9.85546875" style="169" customWidth="1"/>
    <col min="11266" max="11266" width="16.28515625" style="169" customWidth="1"/>
    <col min="11267" max="11517" width="9.140625" style="169"/>
    <col min="11518" max="11518" width="5.42578125" style="169" customWidth="1"/>
    <col min="11519" max="11519" width="8.140625" style="169" bestFit="1" customWidth="1"/>
    <col min="11520" max="11520" width="67.28515625" style="169" customWidth="1"/>
    <col min="11521" max="11521" width="9.85546875" style="169" customWidth="1"/>
    <col min="11522" max="11522" width="16.28515625" style="169" customWidth="1"/>
    <col min="11523" max="11773" width="9.140625" style="169"/>
    <col min="11774" max="11774" width="5.42578125" style="169" customWidth="1"/>
    <col min="11775" max="11775" width="8.140625" style="169" bestFit="1" customWidth="1"/>
    <col min="11776" max="11776" width="67.28515625" style="169" customWidth="1"/>
    <col min="11777" max="11777" width="9.85546875" style="169" customWidth="1"/>
    <col min="11778" max="11778" width="16.28515625" style="169" customWidth="1"/>
    <col min="11779" max="12029" width="9.140625" style="169"/>
    <col min="12030" max="12030" width="5.42578125" style="169" customWidth="1"/>
    <col min="12031" max="12031" width="8.140625" style="169" bestFit="1" customWidth="1"/>
    <col min="12032" max="12032" width="67.28515625" style="169" customWidth="1"/>
    <col min="12033" max="12033" width="9.85546875" style="169" customWidth="1"/>
    <col min="12034" max="12034" width="16.28515625" style="169" customWidth="1"/>
    <col min="12035" max="12285" width="9.140625" style="169"/>
    <col min="12286" max="12286" width="5.42578125" style="169" customWidth="1"/>
    <col min="12287" max="12287" width="8.140625" style="169" bestFit="1" customWidth="1"/>
    <col min="12288" max="12288" width="67.28515625" style="169" customWidth="1"/>
    <col min="12289" max="12289" width="9.85546875" style="169" customWidth="1"/>
    <col min="12290" max="12290" width="16.28515625" style="169" customWidth="1"/>
    <col min="12291" max="12541" width="9.140625" style="169"/>
    <col min="12542" max="12542" width="5.42578125" style="169" customWidth="1"/>
    <col min="12543" max="12543" width="8.140625" style="169" bestFit="1" customWidth="1"/>
    <col min="12544" max="12544" width="67.28515625" style="169" customWidth="1"/>
    <col min="12545" max="12545" width="9.85546875" style="169" customWidth="1"/>
    <col min="12546" max="12546" width="16.28515625" style="169" customWidth="1"/>
    <col min="12547" max="12797" width="9.140625" style="169"/>
    <col min="12798" max="12798" width="5.42578125" style="169" customWidth="1"/>
    <col min="12799" max="12799" width="8.140625" style="169" bestFit="1" customWidth="1"/>
    <col min="12800" max="12800" width="67.28515625" style="169" customWidth="1"/>
    <col min="12801" max="12801" width="9.85546875" style="169" customWidth="1"/>
    <col min="12802" max="12802" width="16.28515625" style="169" customWidth="1"/>
    <col min="12803" max="13053" width="9.140625" style="169"/>
    <col min="13054" max="13054" width="5.42578125" style="169" customWidth="1"/>
    <col min="13055" max="13055" width="8.140625" style="169" bestFit="1" customWidth="1"/>
    <col min="13056" max="13056" width="67.28515625" style="169" customWidth="1"/>
    <col min="13057" max="13057" width="9.85546875" style="169" customWidth="1"/>
    <col min="13058" max="13058" width="16.28515625" style="169" customWidth="1"/>
    <col min="13059" max="13309" width="9.140625" style="169"/>
    <col min="13310" max="13310" width="5.42578125" style="169" customWidth="1"/>
    <col min="13311" max="13311" width="8.140625" style="169" bestFit="1" customWidth="1"/>
    <col min="13312" max="13312" width="67.28515625" style="169" customWidth="1"/>
    <col min="13313" max="13313" width="9.85546875" style="169" customWidth="1"/>
    <col min="13314" max="13314" width="16.28515625" style="169" customWidth="1"/>
    <col min="13315" max="13565" width="9.140625" style="169"/>
    <col min="13566" max="13566" width="5.42578125" style="169" customWidth="1"/>
    <col min="13567" max="13567" width="8.140625" style="169" bestFit="1" customWidth="1"/>
    <col min="13568" max="13568" width="67.28515625" style="169" customWidth="1"/>
    <col min="13569" max="13569" width="9.85546875" style="169" customWidth="1"/>
    <col min="13570" max="13570" width="16.28515625" style="169" customWidth="1"/>
    <col min="13571" max="13821" width="9.140625" style="169"/>
    <col min="13822" max="13822" width="5.42578125" style="169" customWidth="1"/>
    <col min="13823" max="13823" width="8.140625" style="169" bestFit="1" customWidth="1"/>
    <col min="13824" max="13824" width="67.28515625" style="169" customWidth="1"/>
    <col min="13825" max="13825" width="9.85546875" style="169" customWidth="1"/>
    <col min="13826" max="13826" width="16.28515625" style="169" customWidth="1"/>
    <col min="13827" max="14077" width="9.140625" style="169"/>
    <col min="14078" max="14078" width="5.42578125" style="169" customWidth="1"/>
    <col min="14079" max="14079" width="8.140625" style="169" bestFit="1" customWidth="1"/>
    <col min="14080" max="14080" width="67.28515625" style="169" customWidth="1"/>
    <col min="14081" max="14081" width="9.85546875" style="169" customWidth="1"/>
    <col min="14082" max="14082" width="16.28515625" style="169" customWidth="1"/>
    <col min="14083" max="14333" width="9.140625" style="169"/>
    <col min="14334" max="14334" width="5.42578125" style="169" customWidth="1"/>
    <col min="14335" max="14335" width="8.140625" style="169" bestFit="1" customWidth="1"/>
    <col min="14336" max="14336" width="67.28515625" style="169" customWidth="1"/>
    <col min="14337" max="14337" width="9.85546875" style="169" customWidth="1"/>
    <col min="14338" max="14338" width="16.28515625" style="169" customWidth="1"/>
    <col min="14339" max="14589" width="9.140625" style="169"/>
    <col min="14590" max="14590" width="5.42578125" style="169" customWidth="1"/>
    <col min="14591" max="14591" width="8.140625" style="169" bestFit="1" customWidth="1"/>
    <col min="14592" max="14592" width="67.28515625" style="169" customWidth="1"/>
    <col min="14593" max="14593" width="9.85546875" style="169" customWidth="1"/>
    <col min="14594" max="14594" width="16.28515625" style="169" customWidth="1"/>
    <col min="14595" max="14845" width="9.140625" style="169"/>
    <col min="14846" max="14846" width="5.42578125" style="169" customWidth="1"/>
    <col min="14847" max="14847" width="8.140625" style="169" bestFit="1" customWidth="1"/>
    <col min="14848" max="14848" width="67.28515625" style="169" customWidth="1"/>
    <col min="14849" max="14849" width="9.85546875" style="169" customWidth="1"/>
    <col min="14850" max="14850" width="16.28515625" style="169" customWidth="1"/>
    <col min="14851" max="15101" width="9.140625" style="169"/>
    <col min="15102" max="15102" width="5.42578125" style="169" customWidth="1"/>
    <col min="15103" max="15103" width="8.140625" style="169" bestFit="1" customWidth="1"/>
    <col min="15104" max="15104" width="67.28515625" style="169" customWidth="1"/>
    <col min="15105" max="15105" width="9.85546875" style="169" customWidth="1"/>
    <col min="15106" max="15106" width="16.28515625" style="169" customWidth="1"/>
    <col min="15107" max="15357" width="9.140625" style="169"/>
    <col min="15358" max="15358" width="5.42578125" style="169" customWidth="1"/>
    <col min="15359" max="15359" width="8.140625" style="169" bestFit="1" customWidth="1"/>
    <col min="15360" max="15360" width="67.28515625" style="169" customWidth="1"/>
    <col min="15361" max="15361" width="9.85546875" style="169" customWidth="1"/>
    <col min="15362" max="15362" width="16.28515625" style="169" customWidth="1"/>
    <col min="15363" max="15613" width="9.140625" style="169"/>
    <col min="15614" max="15614" width="5.42578125" style="169" customWidth="1"/>
    <col min="15615" max="15615" width="8.140625" style="169" bestFit="1" customWidth="1"/>
    <col min="15616" max="15616" width="67.28515625" style="169" customWidth="1"/>
    <col min="15617" max="15617" width="9.85546875" style="169" customWidth="1"/>
    <col min="15618" max="15618" width="16.28515625" style="169" customWidth="1"/>
    <col min="15619" max="15869" width="9.140625" style="169"/>
    <col min="15870" max="15870" width="5.42578125" style="169" customWidth="1"/>
    <col min="15871" max="15871" width="8.140625" style="169" bestFit="1" customWidth="1"/>
    <col min="15872" max="15872" width="67.28515625" style="169" customWidth="1"/>
    <col min="15873" max="15873" width="9.85546875" style="169" customWidth="1"/>
    <col min="15874" max="15874" width="16.28515625" style="169" customWidth="1"/>
    <col min="15875" max="16125" width="9.140625" style="169"/>
    <col min="16126" max="16126" width="5.42578125" style="169" customWidth="1"/>
    <col min="16127" max="16127" width="8.140625" style="169" bestFit="1" customWidth="1"/>
    <col min="16128" max="16128" width="67.28515625" style="169" customWidth="1"/>
    <col min="16129" max="16129" width="9.85546875" style="169" customWidth="1"/>
    <col min="16130" max="16130" width="16.28515625" style="169" customWidth="1"/>
    <col min="16131" max="16384" width="9.140625" style="169"/>
  </cols>
  <sheetData>
    <row r="1" spans="1:253" ht="15.75" customHeight="1">
      <c r="F1" s="167"/>
      <c r="G1" s="166"/>
      <c r="H1" s="166"/>
      <c r="I1" s="166"/>
      <c r="J1" s="166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8"/>
      <c r="EJ1" s="168"/>
      <c r="EK1" s="168"/>
      <c r="EL1" s="168"/>
      <c r="EM1" s="168"/>
      <c r="EN1" s="168"/>
      <c r="EO1" s="168"/>
      <c r="EP1" s="168"/>
      <c r="EQ1" s="168"/>
      <c r="ER1" s="168"/>
      <c r="ES1" s="168"/>
      <c r="ET1" s="168"/>
      <c r="EU1" s="168"/>
      <c r="EV1" s="168"/>
      <c r="EW1" s="168"/>
      <c r="EX1" s="168"/>
      <c r="EY1" s="168"/>
      <c r="EZ1" s="168"/>
      <c r="FA1" s="168"/>
      <c r="FB1" s="168"/>
      <c r="FC1" s="168"/>
      <c r="FD1" s="168"/>
      <c r="FE1" s="168"/>
      <c r="FF1" s="168"/>
      <c r="FG1" s="168"/>
      <c r="FH1" s="168"/>
      <c r="FI1" s="168"/>
      <c r="FJ1" s="168"/>
      <c r="FK1" s="168"/>
      <c r="FL1" s="168"/>
      <c r="FM1" s="168"/>
      <c r="FN1" s="168"/>
      <c r="FO1" s="168"/>
      <c r="FP1" s="168"/>
      <c r="FQ1" s="168"/>
      <c r="FR1" s="168"/>
      <c r="FS1" s="168"/>
      <c r="FT1" s="168"/>
      <c r="FU1" s="168"/>
      <c r="FV1" s="168"/>
      <c r="FW1" s="168"/>
      <c r="FX1" s="168"/>
      <c r="FY1" s="168"/>
      <c r="FZ1" s="168"/>
      <c r="GA1" s="168"/>
      <c r="GB1" s="168"/>
      <c r="GC1" s="168"/>
      <c r="GD1" s="168"/>
      <c r="GE1" s="168"/>
      <c r="GF1" s="168"/>
      <c r="GG1" s="168"/>
      <c r="GH1" s="168"/>
      <c r="GI1" s="168"/>
      <c r="GJ1" s="168"/>
      <c r="GK1" s="168"/>
      <c r="GL1" s="168"/>
      <c r="GM1" s="168"/>
      <c r="GN1" s="168"/>
      <c r="GO1" s="168"/>
      <c r="GP1" s="168"/>
      <c r="GQ1" s="168"/>
      <c r="GR1" s="168"/>
      <c r="GS1" s="168"/>
      <c r="GT1" s="168"/>
      <c r="GU1" s="168"/>
      <c r="GV1" s="168"/>
      <c r="GW1" s="168"/>
      <c r="GX1" s="168"/>
      <c r="GY1" s="168"/>
      <c r="GZ1" s="168"/>
      <c r="HA1" s="168"/>
      <c r="HB1" s="168"/>
      <c r="HC1" s="168"/>
      <c r="HD1" s="168"/>
      <c r="HE1" s="168"/>
      <c r="HF1" s="168"/>
      <c r="HG1" s="168"/>
      <c r="HH1" s="168"/>
      <c r="HI1" s="168"/>
      <c r="HJ1" s="168"/>
      <c r="HK1" s="168"/>
      <c r="HL1" s="168"/>
      <c r="HM1" s="168"/>
      <c r="HN1" s="168"/>
      <c r="HO1" s="168"/>
      <c r="HP1" s="168"/>
      <c r="HQ1" s="168"/>
      <c r="HR1" s="168"/>
      <c r="HS1" s="168"/>
      <c r="HT1" s="168"/>
      <c r="HU1" s="168"/>
      <c r="HV1" s="168"/>
      <c r="HW1" s="168"/>
      <c r="HX1" s="168"/>
      <c r="HY1" s="168"/>
      <c r="HZ1" s="168"/>
      <c r="IA1" s="168"/>
      <c r="IB1" s="168"/>
      <c r="IC1" s="168"/>
      <c r="ID1" s="168"/>
      <c r="IE1" s="168"/>
      <c r="IF1" s="168"/>
      <c r="IG1" s="168"/>
      <c r="IH1" s="168"/>
      <c r="II1" s="168"/>
      <c r="IJ1" s="168"/>
      <c r="IK1" s="168"/>
      <c r="IL1" s="168"/>
      <c r="IM1" s="168"/>
      <c r="IN1" s="168"/>
      <c r="IO1" s="168"/>
      <c r="IP1" s="168"/>
      <c r="IQ1" s="168"/>
      <c r="IR1" s="168"/>
      <c r="IS1" s="168"/>
    </row>
    <row r="2" spans="1:253" ht="17.25" customHeight="1">
      <c r="F2" s="167"/>
      <c r="G2" s="166"/>
      <c r="H2" s="166"/>
      <c r="I2" s="166"/>
      <c r="J2" s="166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68"/>
      <c r="CC2" s="168"/>
      <c r="CD2" s="168"/>
      <c r="CE2" s="168"/>
      <c r="CF2" s="168"/>
      <c r="CG2" s="168"/>
      <c r="CH2" s="168"/>
      <c r="CI2" s="168"/>
      <c r="CJ2" s="168"/>
      <c r="CK2" s="168"/>
      <c r="CL2" s="168"/>
      <c r="CM2" s="168"/>
      <c r="CN2" s="168"/>
      <c r="CO2" s="168"/>
      <c r="CP2" s="168"/>
      <c r="CQ2" s="168"/>
      <c r="CR2" s="168"/>
      <c r="CS2" s="168"/>
      <c r="CT2" s="168"/>
      <c r="CU2" s="168"/>
      <c r="CV2" s="168"/>
      <c r="CW2" s="168"/>
      <c r="CX2" s="168"/>
      <c r="CY2" s="168"/>
      <c r="CZ2" s="168"/>
      <c r="DA2" s="168"/>
      <c r="DB2" s="168"/>
      <c r="DC2" s="168"/>
      <c r="DD2" s="168"/>
      <c r="DE2" s="168"/>
      <c r="DF2" s="168"/>
      <c r="DG2" s="168"/>
      <c r="DH2" s="168"/>
      <c r="DI2" s="168"/>
      <c r="DJ2" s="168"/>
      <c r="DK2" s="168"/>
      <c r="DL2" s="168"/>
      <c r="DM2" s="168"/>
      <c r="DN2" s="168"/>
      <c r="DO2" s="168"/>
      <c r="DP2" s="168"/>
      <c r="DQ2" s="168"/>
      <c r="DR2" s="168"/>
      <c r="DS2" s="168"/>
      <c r="DT2" s="168"/>
      <c r="DU2" s="168"/>
      <c r="DV2" s="168"/>
      <c r="DW2" s="168"/>
      <c r="DX2" s="168"/>
      <c r="DY2" s="168"/>
      <c r="DZ2" s="168"/>
      <c r="EA2" s="168"/>
      <c r="EB2" s="168"/>
      <c r="EC2" s="168"/>
      <c r="ED2" s="168"/>
      <c r="EE2" s="168"/>
      <c r="EF2" s="168"/>
      <c r="EG2" s="168"/>
      <c r="EH2" s="168"/>
      <c r="EI2" s="168"/>
      <c r="EJ2" s="168"/>
      <c r="EK2" s="168"/>
      <c r="EL2" s="168"/>
      <c r="EM2" s="168"/>
      <c r="EN2" s="168"/>
      <c r="EO2" s="168"/>
      <c r="EP2" s="168"/>
      <c r="EQ2" s="168"/>
      <c r="ER2" s="168"/>
      <c r="ES2" s="168"/>
      <c r="ET2" s="168"/>
      <c r="EU2" s="168"/>
      <c r="EV2" s="168"/>
      <c r="EW2" s="168"/>
      <c r="EX2" s="168"/>
      <c r="EY2" s="168"/>
      <c r="EZ2" s="168"/>
      <c r="FA2" s="168"/>
      <c r="FB2" s="168"/>
      <c r="FC2" s="168"/>
      <c r="FD2" s="168"/>
      <c r="FE2" s="168"/>
      <c r="FF2" s="168"/>
      <c r="FG2" s="168"/>
      <c r="FH2" s="168"/>
      <c r="FI2" s="168"/>
      <c r="FJ2" s="168"/>
      <c r="FK2" s="168"/>
      <c r="FL2" s="168"/>
      <c r="FM2" s="168"/>
      <c r="FN2" s="168"/>
      <c r="FO2" s="168"/>
      <c r="FP2" s="168"/>
      <c r="FQ2" s="168"/>
      <c r="FR2" s="168"/>
      <c r="FS2" s="168"/>
      <c r="FT2" s="168"/>
      <c r="FU2" s="168"/>
      <c r="FV2" s="168"/>
      <c r="FW2" s="168"/>
      <c r="FX2" s="168"/>
      <c r="FY2" s="168"/>
      <c r="FZ2" s="168"/>
      <c r="GA2" s="168"/>
      <c r="GB2" s="168"/>
      <c r="GC2" s="168"/>
      <c r="GD2" s="168"/>
      <c r="GE2" s="168"/>
      <c r="GF2" s="168"/>
      <c r="GG2" s="168"/>
      <c r="GH2" s="168"/>
      <c r="GI2" s="168"/>
      <c r="GJ2" s="168"/>
      <c r="GK2" s="168"/>
      <c r="GL2" s="168"/>
      <c r="GM2" s="168"/>
      <c r="GN2" s="168"/>
      <c r="GO2" s="168"/>
      <c r="GP2" s="168"/>
      <c r="GQ2" s="168"/>
      <c r="GR2" s="168"/>
      <c r="GS2" s="168"/>
      <c r="GT2" s="168"/>
      <c r="GU2" s="168"/>
      <c r="GV2" s="168"/>
      <c r="GW2" s="168"/>
      <c r="GX2" s="168"/>
      <c r="GY2" s="168"/>
      <c r="GZ2" s="168"/>
      <c r="HA2" s="168"/>
      <c r="HB2" s="168"/>
      <c r="HC2" s="168"/>
      <c r="HD2" s="168"/>
      <c r="HE2" s="168"/>
      <c r="HF2" s="168"/>
      <c r="HG2" s="168"/>
      <c r="HH2" s="168"/>
      <c r="HI2" s="168"/>
      <c r="HJ2" s="168"/>
      <c r="HK2" s="168"/>
      <c r="HL2" s="168"/>
      <c r="HM2" s="168"/>
      <c r="HN2" s="168"/>
      <c r="HO2" s="168"/>
      <c r="HP2" s="168"/>
      <c r="HQ2" s="168"/>
      <c r="HR2" s="168"/>
      <c r="HS2" s="168"/>
      <c r="HT2" s="168"/>
      <c r="HU2" s="168"/>
      <c r="HV2" s="168"/>
      <c r="HW2" s="168"/>
      <c r="HX2" s="168"/>
      <c r="HY2" s="168"/>
      <c r="HZ2" s="168"/>
      <c r="IA2" s="168"/>
      <c r="IB2" s="168"/>
      <c r="IC2" s="168"/>
      <c r="ID2" s="168"/>
      <c r="IE2" s="168"/>
      <c r="IF2" s="168"/>
      <c r="IG2" s="168"/>
      <c r="IH2" s="168"/>
      <c r="II2" s="168"/>
      <c r="IJ2" s="168"/>
      <c r="IK2" s="168"/>
      <c r="IL2" s="168"/>
      <c r="IM2" s="168"/>
      <c r="IN2" s="168"/>
      <c r="IO2" s="168"/>
      <c r="IP2" s="168"/>
      <c r="IQ2" s="168"/>
      <c r="IR2" s="168"/>
      <c r="IS2" s="168"/>
    </row>
    <row r="3" spans="1:253" ht="13.5" customHeight="1">
      <c r="B3" s="314" t="s">
        <v>204</v>
      </c>
      <c r="C3" s="314"/>
      <c r="D3" s="314"/>
      <c r="E3" s="314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  <c r="CW3" s="168"/>
      <c r="CX3" s="168"/>
      <c r="CY3" s="168"/>
      <c r="CZ3" s="168"/>
      <c r="DA3" s="168"/>
      <c r="DB3" s="168"/>
      <c r="DC3" s="168"/>
      <c r="DD3" s="168"/>
      <c r="DE3" s="168"/>
      <c r="DF3" s="168"/>
      <c r="DG3" s="168"/>
      <c r="DH3" s="168"/>
      <c r="DI3" s="168"/>
      <c r="DJ3" s="168"/>
      <c r="DK3" s="168"/>
      <c r="DL3" s="168"/>
      <c r="DM3" s="168"/>
      <c r="DN3" s="168"/>
      <c r="DO3" s="168"/>
      <c r="DP3" s="168"/>
      <c r="DQ3" s="168"/>
      <c r="DR3" s="168"/>
      <c r="DS3" s="168"/>
      <c r="DT3" s="168"/>
      <c r="DU3" s="168"/>
      <c r="DV3" s="168"/>
      <c r="DW3" s="168"/>
      <c r="DX3" s="168"/>
      <c r="DY3" s="168"/>
      <c r="DZ3" s="168"/>
      <c r="EA3" s="168"/>
      <c r="EB3" s="168"/>
      <c r="EC3" s="168"/>
      <c r="ED3" s="168"/>
      <c r="EE3" s="168"/>
      <c r="EF3" s="168"/>
      <c r="EG3" s="168"/>
      <c r="EH3" s="168"/>
      <c r="EI3" s="168"/>
      <c r="EJ3" s="168"/>
      <c r="EK3" s="168"/>
      <c r="EL3" s="168"/>
      <c r="EM3" s="168"/>
      <c r="EN3" s="168"/>
      <c r="EO3" s="168"/>
      <c r="EP3" s="168"/>
      <c r="EQ3" s="168"/>
      <c r="ER3" s="168"/>
      <c r="ES3" s="168"/>
      <c r="ET3" s="168"/>
      <c r="EU3" s="168"/>
      <c r="EV3" s="168"/>
      <c r="EW3" s="168"/>
      <c r="EX3" s="168"/>
      <c r="EY3" s="168"/>
      <c r="EZ3" s="168"/>
      <c r="FA3" s="168"/>
      <c r="FB3" s="168"/>
      <c r="FC3" s="168"/>
      <c r="FD3" s="168"/>
      <c r="FE3" s="168"/>
      <c r="FF3" s="168"/>
      <c r="FG3" s="168"/>
      <c r="FH3" s="168"/>
      <c r="FI3" s="168"/>
      <c r="FJ3" s="168"/>
      <c r="FK3" s="168"/>
      <c r="FL3" s="168"/>
      <c r="FM3" s="168"/>
      <c r="FN3" s="168"/>
      <c r="FO3" s="168"/>
      <c r="FP3" s="168"/>
      <c r="FQ3" s="168"/>
      <c r="FR3" s="168"/>
      <c r="FS3" s="168"/>
      <c r="FT3" s="168"/>
      <c r="FU3" s="168"/>
      <c r="FV3" s="168"/>
      <c r="FW3" s="168"/>
      <c r="FX3" s="168"/>
      <c r="FY3" s="168"/>
      <c r="FZ3" s="168"/>
      <c r="GA3" s="168"/>
      <c r="GB3" s="168"/>
      <c r="GC3" s="168"/>
      <c r="GD3" s="168"/>
      <c r="GE3" s="168"/>
      <c r="GF3" s="168"/>
      <c r="GG3" s="168"/>
      <c r="GH3" s="168"/>
      <c r="GI3" s="168"/>
      <c r="GJ3" s="168"/>
      <c r="GK3" s="168"/>
      <c r="GL3" s="168"/>
      <c r="GM3" s="168"/>
      <c r="GN3" s="168"/>
      <c r="GO3" s="168"/>
      <c r="GP3" s="168"/>
      <c r="GQ3" s="168"/>
      <c r="GR3" s="168"/>
      <c r="GS3" s="168"/>
      <c r="GT3" s="168"/>
      <c r="GU3" s="168"/>
      <c r="GV3" s="168"/>
      <c r="GW3" s="168"/>
      <c r="GX3" s="168"/>
      <c r="GY3" s="168"/>
      <c r="GZ3" s="168"/>
      <c r="HA3" s="168"/>
      <c r="HB3" s="168"/>
      <c r="HC3" s="168"/>
      <c r="HD3" s="168"/>
      <c r="HE3" s="168"/>
      <c r="HF3" s="168"/>
      <c r="HG3" s="168"/>
      <c r="HH3" s="168"/>
      <c r="HI3" s="168"/>
      <c r="HJ3" s="168"/>
      <c r="HK3" s="168"/>
      <c r="HL3" s="168"/>
      <c r="HM3" s="168"/>
      <c r="HN3" s="168"/>
      <c r="HO3" s="168"/>
      <c r="HP3" s="168"/>
      <c r="HQ3" s="168"/>
      <c r="HR3" s="168"/>
      <c r="HS3" s="168"/>
      <c r="HT3" s="168"/>
      <c r="HU3" s="168"/>
      <c r="HV3" s="168"/>
      <c r="HW3" s="168"/>
      <c r="HX3" s="168"/>
      <c r="HY3" s="168"/>
      <c r="HZ3" s="168"/>
      <c r="IA3" s="168"/>
      <c r="IB3" s="168"/>
      <c r="IC3" s="168"/>
      <c r="ID3" s="168"/>
      <c r="IE3" s="168"/>
      <c r="IF3" s="168"/>
      <c r="IG3" s="168"/>
      <c r="IH3" s="168"/>
      <c r="II3" s="168"/>
      <c r="IJ3" s="168"/>
      <c r="IK3" s="168"/>
      <c r="IL3" s="168"/>
      <c r="IM3" s="168"/>
      <c r="IN3" s="168"/>
      <c r="IO3" s="168"/>
      <c r="IP3" s="168"/>
      <c r="IQ3" s="168"/>
      <c r="IR3" s="168"/>
      <c r="IS3" s="168"/>
    </row>
    <row r="4" spans="1:253" ht="13.5" customHeight="1">
      <c r="B4" s="315" t="s">
        <v>205</v>
      </c>
      <c r="C4" s="315"/>
      <c r="D4" s="315"/>
      <c r="E4" s="315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68"/>
      <c r="BW4" s="168"/>
      <c r="BX4" s="168"/>
      <c r="BY4" s="168"/>
      <c r="BZ4" s="168"/>
      <c r="CA4" s="168"/>
      <c r="CB4" s="168"/>
      <c r="CC4" s="168"/>
      <c r="CD4" s="168"/>
      <c r="CE4" s="168"/>
      <c r="CF4" s="168"/>
      <c r="CG4" s="168"/>
      <c r="CH4" s="168"/>
      <c r="CI4" s="168"/>
      <c r="CJ4" s="168"/>
      <c r="CK4" s="168"/>
      <c r="CL4" s="168"/>
      <c r="CM4" s="168"/>
      <c r="CN4" s="168"/>
      <c r="CO4" s="168"/>
      <c r="CP4" s="168"/>
      <c r="CQ4" s="168"/>
      <c r="CR4" s="168"/>
      <c r="CS4" s="168"/>
      <c r="CT4" s="168"/>
      <c r="CU4" s="168"/>
      <c r="CV4" s="168"/>
      <c r="CW4" s="168"/>
      <c r="CX4" s="168"/>
      <c r="CY4" s="168"/>
      <c r="CZ4" s="168"/>
      <c r="DA4" s="168"/>
      <c r="DB4" s="168"/>
      <c r="DC4" s="168"/>
      <c r="DD4" s="168"/>
      <c r="DE4" s="168"/>
      <c r="DF4" s="168"/>
      <c r="DG4" s="168"/>
      <c r="DH4" s="168"/>
      <c r="DI4" s="168"/>
      <c r="DJ4" s="168"/>
      <c r="DK4" s="168"/>
      <c r="DL4" s="168"/>
      <c r="DM4" s="168"/>
      <c r="DN4" s="168"/>
      <c r="DO4" s="168"/>
      <c r="DP4" s="168"/>
      <c r="DQ4" s="168"/>
      <c r="DR4" s="168"/>
      <c r="DS4" s="168"/>
      <c r="DT4" s="168"/>
      <c r="DU4" s="168"/>
      <c r="DV4" s="168"/>
      <c r="DW4" s="168"/>
      <c r="DX4" s="168"/>
      <c r="DY4" s="168"/>
      <c r="DZ4" s="168"/>
      <c r="EA4" s="168"/>
      <c r="EB4" s="168"/>
      <c r="EC4" s="168"/>
      <c r="ED4" s="168"/>
      <c r="EE4" s="168"/>
      <c r="EF4" s="168"/>
      <c r="EG4" s="168"/>
      <c r="EH4" s="168"/>
      <c r="EI4" s="168"/>
      <c r="EJ4" s="168"/>
      <c r="EK4" s="168"/>
      <c r="EL4" s="168"/>
      <c r="EM4" s="168"/>
      <c r="EN4" s="168"/>
      <c r="EO4" s="168"/>
      <c r="EP4" s="168"/>
      <c r="EQ4" s="168"/>
      <c r="ER4" s="168"/>
      <c r="ES4" s="168"/>
      <c r="ET4" s="168"/>
      <c r="EU4" s="168"/>
      <c r="EV4" s="168"/>
      <c r="EW4" s="168"/>
      <c r="EX4" s="168"/>
      <c r="EY4" s="168"/>
      <c r="EZ4" s="168"/>
      <c r="FA4" s="168"/>
      <c r="FB4" s="168"/>
      <c r="FC4" s="168"/>
      <c r="FD4" s="168"/>
      <c r="FE4" s="168"/>
      <c r="FF4" s="168"/>
      <c r="FG4" s="168"/>
      <c r="FH4" s="168"/>
      <c r="FI4" s="168"/>
      <c r="FJ4" s="168"/>
      <c r="FK4" s="168"/>
      <c r="FL4" s="168"/>
      <c r="FM4" s="168"/>
      <c r="FN4" s="168"/>
      <c r="FO4" s="168"/>
      <c r="FP4" s="168"/>
      <c r="FQ4" s="168"/>
      <c r="FR4" s="168"/>
      <c r="FS4" s="168"/>
      <c r="FT4" s="168"/>
      <c r="FU4" s="168"/>
      <c r="FV4" s="168"/>
      <c r="FW4" s="168"/>
      <c r="FX4" s="168"/>
      <c r="FY4" s="168"/>
      <c r="FZ4" s="168"/>
      <c r="GA4" s="168"/>
      <c r="GB4" s="168"/>
      <c r="GC4" s="168"/>
      <c r="GD4" s="168"/>
      <c r="GE4" s="168"/>
      <c r="GF4" s="168"/>
      <c r="GG4" s="168"/>
      <c r="GH4" s="168"/>
      <c r="GI4" s="168"/>
      <c r="GJ4" s="168"/>
      <c r="GK4" s="168"/>
      <c r="GL4" s="168"/>
      <c r="GM4" s="168"/>
      <c r="GN4" s="168"/>
      <c r="GO4" s="168"/>
      <c r="GP4" s="168"/>
      <c r="GQ4" s="168"/>
      <c r="GR4" s="168"/>
      <c r="GS4" s="168"/>
      <c r="GT4" s="168"/>
      <c r="GU4" s="168"/>
      <c r="GV4" s="168"/>
      <c r="GW4" s="168"/>
      <c r="GX4" s="168"/>
      <c r="GY4" s="168"/>
      <c r="GZ4" s="168"/>
      <c r="HA4" s="168"/>
      <c r="HB4" s="168"/>
      <c r="HC4" s="168"/>
      <c r="HD4" s="168"/>
      <c r="HE4" s="168"/>
      <c r="HF4" s="168"/>
      <c r="HG4" s="168"/>
      <c r="HH4" s="168"/>
      <c r="HI4" s="168"/>
      <c r="HJ4" s="168"/>
      <c r="HK4" s="168"/>
      <c r="HL4" s="168"/>
      <c r="HM4" s="168"/>
      <c r="HN4" s="168"/>
      <c r="HO4" s="168"/>
      <c r="HP4" s="168"/>
      <c r="HQ4" s="168"/>
      <c r="HR4" s="168"/>
      <c r="HS4" s="168"/>
      <c r="HT4" s="168"/>
      <c r="HU4" s="168"/>
      <c r="HV4" s="168"/>
      <c r="HW4" s="168"/>
      <c r="HX4" s="168"/>
      <c r="HY4" s="168"/>
      <c r="HZ4" s="168"/>
      <c r="IA4" s="168"/>
      <c r="IB4" s="168"/>
      <c r="IC4" s="168"/>
      <c r="ID4" s="168"/>
      <c r="IE4" s="168"/>
      <c r="IF4" s="168"/>
      <c r="IG4" s="168"/>
      <c r="IH4" s="168"/>
      <c r="II4" s="168"/>
      <c r="IJ4" s="168"/>
      <c r="IK4" s="168"/>
      <c r="IL4" s="168"/>
      <c r="IM4" s="168"/>
      <c r="IN4" s="168"/>
      <c r="IO4" s="168"/>
      <c r="IP4" s="168"/>
      <c r="IQ4" s="168"/>
      <c r="IR4" s="168"/>
      <c r="IS4" s="168"/>
    </row>
    <row r="5" spans="1:253">
      <c r="B5" s="170"/>
      <c r="C5" s="170"/>
      <c r="D5" s="170"/>
      <c r="E5" s="170"/>
      <c r="F5" s="168"/>
      <c r="G5" s="168"/>
      <c r="H5" s="168"/>
      <c r="I5" s="168"/>
    </row>
    <row r="6" spans="1:253" ht="15.75">
      <c r="B6" s="171" t="s">
        <v>81</v>
      </c>
      <c r="C6" s="171"/>
      <c r="D6" s="170"/>
      <c r="E6" s="170"/>
      <c r="F6" s="168"/>
      <c r="G6" s="168"/>
      <c r="H6" s="168"/>
      <c r="I6" s="168"/>
    </row>
    <row r="7" spans="1:253" ht="15.75" thickBot="1">
      <c r="B7" s="170"/>
      <c r="C7" s="170"/>
      <c r="D7" s="170"/>
      <c r="E7" s="170"/>
      <c r="F7" s="168"/>
      <c r="G7" s="168"/>
      <c r="H7" s="168"/>
      <c r="I7" s="168"/>
    </row>
    <row r="8" spans="1:253" ht="30.75" thickBot="1">
      <c r="A8" s="172" t="s">
        <v>183</v>
      </c>
      <c r="B8" s="173" t="s">
        <v>206</v>
      </c>
      <c r="C8" s="174" t="s">
        <v>184</v>
      </c>
      <c r="D8" s="174" t="s">
        <v>185</v>
      </c>
      <c r="E8" s="175" t="s">
        <v>151</v>
      </c>
      <c r="F8" s="168"/>
      <c r="G8" s="168"/>
      <c r="H8" s="168"/>
      <c r="I8" s="168"/>
    </row>
    <row r="9" spans="1:253" ht="45">
      <c r="A9" s="176">
        <v>1</v>
      </c>
      <c r="B9" s="177">
        <v>1318</v>
      </c>
      <c r="C9" s="221" t="s">
        <v>105</v>
      </c>
      <c r="D9" s="178"/>
      <c r="E9" s="179"/>
    </row>
    <row r="10" spans="1:253" ht="15.75" thickBot="1">
      <c r="A10" s="180"/>
      <c r="B10" s="181"/>
      <c r="C10" s="182" t="s">
        <v>186</v>
      </c>
      <c r="D10" s="183" t="s">
        <v>92</v>
      </c>
      <c r="E10" s="184">
        <f>SUM('[1]2 маркировка'!B32:V32)</f>
        <v>597.32139999999993</v>
      </c>
    </row>
    <row r="11" spans="1:253" ht="16.5" thickBot="1">
      <c r="A11" s="186"/>
      <c r="B11" s="187"/>
      <c r="C11" s="188" t="s">
        <v>187</v>
      </c>
      <c r="D11" s="187"/>
      <c r="E11" s="189">
        <f>E10</f>
        <v>597.32139999999993</v>
      </c>
    </row>
    <row r="12" spans="1:253" ht="45">
      <c r="A12" s="176">
        <v>2</v>
      </c>
      <c r="B12" s="177">
        <v>1319</v>
      </c>
      <c r="C12" s="221" t="s">
        <v>211</v>
      </c>
      <c r="D12" s="191"/>
      <c r="E12" s="179"/>
    </row>
    <row r="13" spans="1:253" ht="15.75" thickBot="1">
      <c r="A13" s="180"/>
      <c r="B13" s="181"/>
      <c r="C13" s="182" t="s">
        <v>188</v>
      </c>
      <c r="D13" s="183" t="s">
        <v>92</v>
      </c>
      <c r="E13" s="193">
        <f>'[1]1_ПОД'!I42</f>
        <v>40.96200000000001</v>
      </c>
    </row>
    <row r="14" spans="1:253" ht="16.5" thickBot="1">
      <c r="A14" s="186"/>
      <c r="B14" s="187"/>
      <c r="C14" s="188" t="s">
        <v>187</v>
      </c>
      <c r="D14" s="187"/>
      <c r="E14" s="218">
        <f>E13</f>
        <v>40.96200000000001</v>
      </c>
    </row>
    <row r="15" spans="1:253" ht="30">
      <c r="A15" s="176">
        <v>3</v>
      </c>
      <c r="B15" s="177">
        <v>1320</v>
      </c>
      <c r="C15" s="190" t="s">
        <v>210</v>
      </c>
      <c r="D15" s="191"/>
      <c r="E15" s="219">
        <f>'[1]КС-6_ПОД'!$E$22</f>
        <v>1.7820000000000003</v>
      </c>
    </row>
    <row r="16" spans="1:253" s="185" customFormat="1" ht="15.75" thickBot="1">
      <c r="A16" s="180"/>
      <c r="B16" s="181"/>
      <c r="C16" s="182" t="s">
        <v>188</v>
      </c>
      <c r="D16" s="194" t="s">
        <v>92</v>
      </c>
      <c r="E16" s="220">
        <f>E15</f>
        <v>1.7820000000000003</v>
      </c>
    </row>
    <row r="17" spans="1:8" s="185" customFormat="1" ht="15.75" thickBot="1">
      <c r="A17" s="216"/>
      <c r="B17" s="216"/>
      <c r="C17" s="217"/>
      <c r="D17" s="180"/>
      <c r="E17" s="180"/>
    </row>
    <row r="18" spans="1:8" s="185" customFormat="1">
      <c r="A18" s="176">
        <v>4</v>
      </c>
      <c r="B18" s="177">
        <v>1321</v>
      </c>
      <c r="C18" s="190" t="s">
        <v>189</v>
      </c>
      <c r="D18" s="191"/>
      <c r="E18" s="196"/>
      <c r="H18" s="192"/>
    </row>
    <row r="19" spans="1:8" s="185" customFormat="1" ht="15.75" thickBot="1">
      <c r="A19" s="197"/>
      <c r="B19" s="198"/>
      <c r="C19" s="199" t="s">
        <v>188</v>
      </c>
      <c r="D19" s="200" t="s">
        <v>112</v>
      </c>
      <c r="E19" s="201">
        <f>'[1]1_ПОД'!I47</f>
        <v>55</v>
      </c>
    </row>
    <row r="20" spans="1:8" s="185" customFormat="1" ht="16.5" thickBot="1">
      <c r="A20" s="202"/>
      <c r="B20" s="187"/>
      <c r="C20" s="188" t="s">
        <v>187</v>
      </c>
      <c r="D20" s="187"/>
      <c r="E20" s="195">
        <f>E19</f>
        <v>55</v>
      </c>
    </row>
    <row r="21" spans="1:8" s="185" customFormat="1">
      <c r="A21" s="176">
        <v>4</v>
      </c>
      <c r="B21" s="177">
        <v>1322</v>
      </c>
      <c r="C21" s="190" t="s">
        <v>207</v>
      </c>
      <c r="D21" s="191"/>
      <c r="E21" s="196"/>
    </row>
    <row r="22" spans="1:8" s="185" customFormat="1" ht="15.75" thickBot="1">
      <c r="A22" s="197"/>
      <c r="B22" s="198"/>
      <c r="C22" s="199" t="s">
        <v>188</v>
      </c>
      <c r="D22" s="200" t="s">
        <v>112</v>
      </c>
      <c r="E22" s="201">
        <f>'[1]1_ПОД'!I50</f>
        <v>33</v>
      </c>
    </row>
    <row r="23" spans="1:8" s="185" customFormat="1" ht="16.5" thickBot="1">
      <c r="A23" s="203"/>
      <c r="B23" s="204"/>
      <c r="C23" s="205"/>
      <c r="D23" s="206"/>
      <c r="E23" s="195">
        <f>E22</f>
        <v>33</v>
      </c>
    </row>
    <row r="24" spans="1:8">
      <c r="A24" s="176">
        <v>6</v>
      </c>
      <c r="B24" s="177">
        <v>1324</v>
      </c>
      <c r="C24" s="190" t="s">
        <v>190</v>
      </c>
      <c r="D24" s="191"/>
      <c r="E24" s="196"/>
    </row>
    <row r="25" spans="1:8" s="185" customFormat="1" ht="15.75" thickBot="1">
      <c r="A25" s="197"/>
      <c r="B25" s="198"/>
      <c r="C25" s="199"/>
      <c r="D25" s="200" t="s">
        <v>112</v>
      </c>
      <c r="E25" s="201">
        <v>2</v>
      </c>
    </row>
    <row r="26" spans="1:8" ht="16.5" thickBot="1">
      <c r="A26" s="202"/>
      <c r="B26" s="187"/>
      <c r="C26" s="188" t="s">
        <v>187</v>
      </c>
      <c r="D26" s="187"/>
      <c r="E26" s="195">
        <f>E25</f>
        <v>2</v>
      </c>
    </row>
    <row r="27" spans="1:8" ht="15.75">
      <c r="A27" s="208"/>
      <c r="B27" s="209"/>
      <c r="C27" s="210"/>
      <c r="D27" s="209"/>
      <c r="E27" s="211"/>
    </row>
    <row r="28" spans="1:8" s="185" customFormat="1" ht="15.75">
      <c r="A28" s="208"/>
      <c r="B28" s="209"/>
      <c r="C28" s="210"/>
      <c r="D28" s="209"/>
      <c r="E28" s="211"/>
    </row>
    <row r="29" spans="1:8" s="185" customFormat="1" ht="15.75">
      <c r="A29" s="208"/>
      <c r="B29" s="209"/>
      <c r="C29" s="210"/>
      <c r="D29" s="209"/>
      <c r="E29" s="211"/>
    </row>
    <row r="30" spans="1:8" ht="15.75">
      <c r="A30" s="208"/>
      <c r="B30" s="209"/>
      <c r="C30" s="210"/>
      <c r="D30" s="209"/>
      <c r="E30" s="211"/>
    </row>
    <row r="31" spans="1:8" s="207" customFormat="1" ht="15.75">
      <c r="A31" s="208"/>
      <c r="B31" s="209"/>
      <c r="C31" s="210"/>
      <c r="D31" s="209"/>
      <c r="E31" s="211"/>
    </row>
    <row r="32" spans="1:8" ht="15.75">
      <c r="A32" s="208"/>
      <c r="B32" s="209"/>
      <c r="C32" s="210"/>
      <c r="D32" s="209"/>
      <c r="E32" s="211"/>
    </row>
    <row r="33" spans="1:6" ht="15.75">
      <c r="A33" s="208"/>
      <c r="B33" s="209"/>
      <c r="C33" s="210"/>
      <c r="D33" s="209"/>
      <c r="E33" s="211"/>
    </row>
    <row r="34" spans="1:6">
      <c r="C34" s="170"/>
      <c r="E34" s="170"/>
    </row>
    <row r="35" spans="1:6">
      <c r="A35" s="212"/>
      <c r="B35" s="212"/>
      <c r="C35" s="213"/>
      <c r="D35" s="212"/>
      <c r="E35" s="212"/>
    </row>
    <row r="36" spans="1:6">
      <c r="A36" s="212"/>
      <c r="B36" s="212"/>
      <c r="C36" s="213"/>
      <c r="D36" s="212"/>
      <c r="E36" s="212"/>
    </row>
    <row r="37" spans="1:6">
      <c r="A37" s="212"/>
      <c r="B37" s="212"/>
      <c r="C37" s="213"/>
      <c r="D37" s="212"/>
      <c r="E37" s="212"/>
    </row>
    <row r="38" spans="1:6">
      <c r="A38" s="212"/>
      <c r="B38" s="212"/>
      <c r="C38" s="213"/>
      <c r="D38" s="212"/>
      <c r="E38" s="212"/>
    </row>
    <row r="39" spans="1:6">
      <c r="A39" s="212"/>
      <c r="B39" s="212"/>
      <c r="C39" s="213"/>
      <c r="D39" s="212"/>
      <c r="E39" s="212"/>
    </row>
    <row r="40" spans="1:6">
      <c r="A40" s="212"/>
      <c r="B40" s="212"/>
      <c r="C40" s="213"/>
      <c r="D40" s="212"/>
      <c r="E40" s="212"/>
    </row>
    <row r="41" spans="1:6" s="212" customFormat="1">
      <c r="A41" s="169"/>
      <c r="B41" s="169"/>
      <c r="C41" s="215"/>
      <c r="D41" s="169"/>
      <c r="E41" s="169"/>
      <c r="F41" s="214"/>
    </row>
    <row r="42" spans="1:6" s="212" customFormat="1">
      <c r="A42" s="169"/>
      <c r="B42" s="169"/>
      <c r="C42" s="169"/>
      <c r="D42" s="169"/>
      <c r="E42" s="169"/>
      <c r="F42" s="214"/>
    </row>
    <row r="43" spans="1:6" s="212" customFormat="1">
      <c r="A43" s="169"/>
      <c r="B43" s="169"/>
      <c r="C43" s="169"/>
      <c r="D43" s="169"/>
      <c r="E43" s="169"/>
      <c r="F43" s="214"/>
    </row>
    <row r="44" spans="1:6" s="212" customFormat="1">
      <c r="A44" s="169"/>
      <c r="B44" s="169"/>
      <c r="C44" s="169"/>
      <c r="D44" s="169"/>
      <c r="E44" s="169"/>
      <c r="F44" s="214"/>
    </row>
    <row r="45" spans="1:6" s="212" customFormat="1">
      <c r="A45" s="169"/>
      <c r="B45" s="169"/>
      <c r="C45" s="169"/>
      <c r="D45" s="169"/>
      <c r="E45" s="169"/>
      <c r="F45" s="214"/>
    </row>
    <row r="46" spans="1:6" s="212" customFormat="1">
      <c r="A46" s="169"/>
      <c r="B46" s="169"/>
      <c r="C46" s="169"/>
      <c r="D46" s="169"/>
      <c r="E46" s="169"/>
      <c r="F46" s="214"/>
    </row>
  </sheetData>
  <mergeCells count="2">
    <mergeCell ref="B3:E3"/>
    <mergeCell ref="B4:E4"/>
  </mergeCells>
  <pageMargins left="1.0236220472440944" right="0.43307086614173229" top="1.6929133858267718" bottom="0.47244094488188981" header="1.1417322834645669" footer="0.78740157480314965"/>
  <pageSetup paperSize="9" scale="85" orientation="landscape" horizontalDpi="360" verticalDpi="360" r:id="rId1"/>
  <headerFooter alignWithMargins="0">
    <oddHeader>&amp;L&amp;"Arial,Bold"OБЕКТ:  "РЕХАБИЛИТАЦИЯ И РЕКОНСТРУКЦИЯ НА УЛИЧНАТА МРЕЖА В С.ДУШАНЦИ"</oddHead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workbookViewId="0">
      <selection activeCell="A64" sqref="A64:XFD66"/>
    </sheetView>
  </sheetViews>
  <sheetFormatPr defaultRowHeight="12.75"/>
  <cols>
    <col min="1" max="1" width="6.42578125" style="150" customWidth="1"/>
    <col min="2" max="2" width="51.5703125" style="150" customWidth="1"/>
    <col min="3" max="3" width="5.5703125" style="150" customWidth="1"/>
    <col min="4" max="4" width="12.140625" style="150" customWidth="1"/>
    <col min="5" max="5" width="17.7109375" style="150" customWidth="1"/>
    <col min="6" max="243" width="9.140625" style="150"/>
    <col min="244" max="244" width="6.42578125" style="150" customWidth="1"/>
    <col min="245" max="245" width="45.140625" style="150" customWidth="1"/>
    <col min="246" max="246" width="6.85546875" style="150" customWidth="1"/>
    <col min="247" max="247" width="12.140625" style="150" customWidth="1"/>
    <col min="248" max="248" width="8" style="150" customWidth="1"/>
    <col min="249" max="249" width="14.28515625" style="150" customWidth="1"/>
    <col min="250" max="499" width="9.140625" style="150"/>
    <col min="500" max="500" width="6.42578125" style="150" customWidth="1"/>
    <col min="501" max="501" width="45.140625" style="150" customWidth="1"/>
    <col min="502" max="502" width="6.85546875" style="150" customWidth="1"/>
    <col min="503" max="503" width="12.140625" style="150" customWidth="1"/>
    <col min="504" max="504" width="8" style="150" customWidth="1"/>
    <col min="505" max="505" width="14.28515625" style="150" customWidth="1"/>
    <col min="506" max="755" width="9.140625" style="150"/>
    <col min="756" max="756" width="6.42578125" style="150" customWidth="1"/>
    <col min="757" max="757" width="45.140625" style="150" customWidth="1"/>
    <col min="758" max="758" width="6.85546875" style="150" customWidth="1"/>
    <col min="759" max="759" width="12.140625" style="150" customWidth="1"/>
    <col min="760" max="760" width="8" style="150" customWidth="1"/>
    <col min="761" max="761" width="14.28515625" style="150" customWidth="1"/>
    <col min="762" max="1011" width="9.140625" style="150"/>
    <col min="1012" max="1012" width="6.42578125" style="150" customWidth="1"/>
    <col min="1013" max="1013" width="45.140625" style="150" customWidth="1"/>
    <col min="1014" max="1014" width="6.85546875" style="150" customWidth="1"/>
    <col min="1015" max="1015" width="12.140625" style="150" customWidth="1"/>
    <col min="1016" max="1016" width="8" style="150" customWidth="1"/>
    <col min="1017" max="1017" width="14.28515625" style="150" customWidth="1"/>
    <col min="1018" max="1267" width="9.140625" style="150"/>
    <col min="1268" max="1268" width="6.42578125" style="150" customWidth="1"/>
    <col min="1269" max="1269" width="45.140625" style="150" customWidth="1"/>
    <col min="1270" max="1270" width="6.85546875" style="150" customWidth="1"/>
    <col min="1271" max="1271" width="12.140625" style="150" customWidth="1"/>
    <col min="1272" max="1272" width="8" style="150" customWidth="1"/>
    <col min="1273" max="1273" width="14.28515625" style="150" customWidth="1"/>
    <col min="1274" max="1523" width="9.140625" style="150"/>
    <col min="1524" max="1524" width="6.42578125" style="150" customWidth="1"/>
    <col min="1525" max="1525" width="45.140625" style="150" customWidth="1"/>
    <col min="1526" max="1526" width="6.85546875" style="150" customWidth="1"/>
    <col min="1527" max="1527" width="12.140625" style="150" customWidth="1"/>
    <col min="1528" max="1528" width="8" style="150" customWidth="1"/>
    <col min="1529" max="1529" width="14.28515625" style="150" customWidth="1"/>
    <col min="1530" max="1779" width="9.140625" style="150"/>
    <col min="1780" max="1780" width="6.42578125" style="150" customWidth="1"/>
    <col min="1781" max="1781" width="45.140625" style="150" customWidth="1"/>
    <col min="1782" max="1782" width="6.85546875" style="150" customWidth="1"/>
    <col min="1783" max="1783" width="12.140625" style="150" customWidth="1"/>
    <col min="1784" max="1784" width="8" style="150" customWidth="1"/>
    <col min="1785" max="1785" width="14.28515625" style="150" customWidth="1"/>
    <col min="1786" max="2035" width="9.140625" style="150"/>
    <col min="2036" max="2036" width="6.42578125" style="150" customWidth="1"/>
    <col min="2037" max="2037" width="45.140625" style="150" customWidth="1"/>
    <col min="2038" max="2038" width="6.85546875" style="150" customWidth="1"/>
    <col min="2039" max="2039" width="12.140625" style="150" customWidth="1"/>
    <col min="2040" max="2040" width="8" style="150" customWidth="1"/>
    <col min="2041" max="2041" width="14.28515625" style="150" customWidth="1"/>
    <col min="2042" max="2291" width="9.140625" style="150"/>
    <col min="2292" max="2292" width="6.42578125" style="150" customWidth="1"/>
    <col min="2293" max="2293" width="45.140625" style="150" customWidth="1"/>
    <col min="2294" max="2294" width="6.85546875" style="150" customWidth="1"/>
    <col min="2295" max="2295" width="12.140625" style="150" customWidth="1"/>
    <col min="2296" max="2296" width="8" style="150" customWidth="1"/>
    <col min="2297" max="2297" width="14.28515625" style="150" customWidth="1"/>
    <col min="2298" max="2547" width="9.140625" style="150"/>
    <col min="2548" max="2548" width="6.42578125" style="150" customWidth="1"/>
    <col min="2549" max="2549" width="45.140625" style="150" customWidth="1"/>
    <col min="2550" max="2550" width="6.85546875" style="150" customWidth="1"/>
    <col min="2551" max="2551" width="12.140625" style="150" customWidth="1"/>
    <col min="2552" max="2552" width="8" style="150" customWidth="1"/>
    <col min="2553" max="2553" width="14.28515625" style="150" customWidth="1"/>
    <col min="2554" max="2803" width="9.140625" style="150"/>
    <col min="2804" max="2804" width="6.42578125" style="150" customWidth="1"/>
    <col min="2805" max="2805" width="45.140625" style="150" customWidth="1"/>
    <col min="2806" max="2806" width="6.85546875" style="150" customWidth="1"/>
    <col min="2807" max="2807" width="12.140625" style="150" customWidth="1"/>
    <col min="2808" max="2808" width="8" style="150" customWidth="1"/>
    <col min="2809" max="2809" width="14.28515625" style="150" customWidth="1"/>
    <col min="2810" max="3059" width="9.140625" style="150"/>
    <col min="3060" max="3060" width="6.42578125" style="150" customWidth="1"/>
    <col min="3061" max="3061" width="45.140625" style="150" customWidth="1"/>
    <col min="3062" max="3062" width="6.85546875" style="150" customWidth="1"/>
    <col min="3063" max="3063" width="12.140625" style="150" customWidth="1"/>
    <col min="3064" max="3064" width="8" style="150" customWidth="1"/>
    <col min="3065" max="3065" width="14.28515625" style="150" customWidth="1"/>
    <col min="3066" max="3315" width="9.140625" style="150"/>
    <col min="3316" max="3316" width="6.42578125" style="150" customWidth="1"/>
    <col min="3317" max="3317" width="45.140625" style="150" customWidth="1"/>
    <col min="3318" max="3318" width="6.85546875" style="150" customWidth="1"/>
    <col min="3319" max="3319" width="12.140625" style="150" customWidth="1"/>
    <col min="3320" max="3320" width="8" style="150" customWidth="1"/>
    <col min="3321" max="3321" width="14.28515625" style="150" customWidth="1"/>
    <col min="3322" max="3571" width="9.140625" style="150"/>
    <col min="3572" max="3572" width="6.42578125" style="150" customWidth="1"/>
    <col min="3573" max="3573" width="45.140625" style="150" customWidth="1"/>
    <col min="3574" max="3574" width="6.85546875" style="150" customWidth="1"/>
    <col min="3575" max="3575" width="12.140625" style="150" customWidth="1"/>
    <col min="3576" max="3576" width="8" style="150" customWidth="1"/>
    <col min="3577" max="3577" width="14.28515625" style="150" customWidth="1"/>
    <col min="3578" max="3827" width="9.140625" style="150"/>
    <col min="3828" max="3828" width="6.42578125" style="150" customWidth="1"/>
    <col min="3829" max="3829" width="45.140625" style="150" customWidth="1"/>
    <col min="3830" max="3830" width="6.85546875" style="150" customWidth="1"/>
    <col min="3831" max="3831" width="12.140625" style="150" customWidth="1"/>
    <col min="3832" max="3832" width="8" style="150" customWidth="1"/>
    <col min="3833" max="3833" width="14.28515625" style="150" customWidth="1"/>
    <col min="3834" max="4083" width="9.140625" style="150"/>
    <col min="4084" max="4084" width="6.42578125" style="150" customWidth="1"/>
    <col min="4085" max="4085" width="45.140625" style="150" customWidth="1"/>
    <col min="4086" max="4086" width="6.85546875" style="150" customWidth="1"/>
    <col min="4087" max="4087" width="12.140625" style="150" customWidth="1"/>
    <col min="4088" max="4088" width="8" style="150" customWidth="1"/>
    <col min="4089" max="4089" width="14.28515625" style="150" customWidth="1"/>
    <col min="4090" max="4339" width="9.140625" style="150"/>
    <col min="4340" max="4340" width="6.42578125" style="150" customWidth="1"/>
    <col min="4341" max="4341" width="45.140625" style="150" customWidth="1"/>
    <col min="4342" max="4342" width="6.85546875" style="150" customWidth="1"/>
    <col min="4343" max="4343" width="12.140625" style="150" customWidth="1"/>
    <col min="4344" max="4344" width="8" style="150" customWidth="1"/>
    <col min="4345" max="4345" width="14.28515625" style="150" customWidth="1"/>
    <col min="4346" max="4595" width="9.140625" style="150"/>
    <col min="4596" max="4596" width="6.42578125" style="150" customWidth="1"/>
    <col min="4597" max="4597" width="45.140625" style="150" customWidth="1"/>
    <col min="4598" max="4598" width="6.85546875" style="150" customWidth="1"/>
    <col min="4599" max="4599" width="12.140625" style="150" customWidth="1"/>
    <col min="4600" max="4600" width="8" style="150" customWidth="1"/>
    <col min="4601" max="4601" width="14.28515625" style="150" customWidth="1"/>
    <col min="4602" max="4851" width="9.140625" style="150"/>
    <col min="4852" max="4852" width="6.42578125" style="150" customWidth="1"/>
    <col min="4853" max="4853" width="45.140625" style="150" customWidth="1"/>
    <col min="4854" max="4854" width="6.85546875" style="150" customWidth="1"/>
    <col min="4855" max="4855" width="12.140625" style="150" customWidth="1"/>
    <col min="4856" max="4856" width="8" style="150" customWidth="1"/>
    <col min="4857" max="4857" width="14.28515625" style="150" customWidth="1"/>
    <col min="4858" max="5107" width="9.140625" style="150"/>
    <col min="5108" max="5108" width="6.42578125" style="150" customWidth="1"/>
    <col min="5109" max="5109" width="45.140625" style="150" customWidth="1"/>
    <col min="5110" max="5110" width="6.85546875" style="150" customWidth="1"/>
    <col min="5111" max="5111" width="12.140625" style="150" customWidth="1"/>
    <col min="5112" max="5112" width="8" style="150" customWidth="1"/>
    <col min="5113" max="5113" width="14.28515625" style="150" customWidth="1"/>
    <col min="5114" max="5363" width="9.140625" style="150"/>
    <col min="5364" max="5364" width="6.42578125" style="150" customWidth="1"/>
    <col min="5365" max="5365" width="45.140625" style="150" customWidth="1"/>
    <col min="5366" max="5366" width="6.85546875" style="150" customWidth="1"/>
    <col min="5367" max="5367" width="12.140625" style="150" customWidth="1"/>
    <col min="5368" max="5368" width="8" style="150" customWidth="1"/>
    <col min="5369" max="5369" width="14.28515625" style="150" customWidth="1"/>
    <col min="5370" max="5619" width="9.140625" style="150"/>
    <col min="5620" max="5620" width="6.42578125" style="150" customWidth="1"/>
    <col min="5621" max="5621" width="45.140625" style="150" customWidth="1"/>
    <col min="5622" max="5622" width="6.85546875" style="150" customWidth="1"/>
    <col min="5623" max="5623" width="12.140625" style="150" customWidth="1"/>
    <col min="5624" max="5624" width="8" style="150" customWidth="1"/>
    <col min="5625" max="5625" width="14.28515625" style="150" customWidth="1"/>
    <col min="5626" max="5875" width="9.140625" style="150"/>
    <col min="5876" max="5876" width="6.42578125" style="150" customWidth="1"/>
    <col min="5877" max="5877" width="45.140625" style="150" customWidth="1"/>
    <col min="5878" max="5878" width="6.85546875" style="150" customWidth="1"/>
    <col min="5879" max="5879" width="12.140625" style="150" customWidth="1"/>
    <col min="5880" max="5880" width="8" style="150" customWidth="1"/>
    <col min="5881" max="5881" width="14.28515625" style="150" customWidth="1"/>
    <col min="5882" max="6131" width="9.140625" style="150"/>
    <col min="6132" max="6132" width="6.42578125" style="150" customWidth="1"/>
    <col min="6133" max="6133" width="45.140625" style="150" customWidth="1"/>
    <col min="6134" max="6134" width="6.85546875" style="150" customWidth="1"/>
    <col min="6135" max="6135" width="12.140625" style="150" customWidth="1"/>
    <col min="6136" max="6136" width="8" style="150" customWidth="1"/>
    <col min="6137" max="6137" width="14.28515625" style="150" customWidth="1"/>
    <col min="6138" max="6387" width="9.140625" style="150"/>
    <col min="6388" max="6388" width="6.42578125" style="150" customWidth="1"/>
    <col min="6389" max="6389" width="45.140625" style="150" customWidth="1"/>
    <col min="6390" max="6390" width="6.85546875" style="150" customWidth="1"/>
    <col min="6391" max="6391" width="12.140625" style="150" customWidth="1"/>
    <col min="6392" max="6392" width="8" style="150" customWidth="1"/>
    <col min="6393" max="6393" width="14.28515625" style="150" customWidth="1"/>
    <col min="6394" max="6643" width="9.140625" style="150"/>
    <col min="6644" max="6644" width="6.42578125" style="150" customWidth="1"/>
    <col min="6645" max="6645" width="45.140625" style="150" customWidth="1"/>
    <col min="6646" max="6646" width="6.85546875" style="150" customWidth="1"/>
    <col min="6647" max="6647" width="12.140625" style="150" customWidth="1"/>
    <col min="6648" max="6648" width="8" style="150" customWidth="1"/>
    <col min="6649" max="6649" width="14.28515625" style="150" customWidth="1"/>
    <col min="6650" max="6899" width="9.140625" style="150"/>
    <col min="6900" max="6900" width="6.42578125" style="150" customWidth="1"/>
    <col min="6901" max="6901" width="45.140625" style="150" customWidth="1"/>
    <col min="6902" max="6902" width="6.85546875" style="150" customWidth="1"/>
    <col min="6903" max="6903" width="12.140625" style="150" customWidth="1"/>
    <col min="6904" max="6904" width="8" style="150" customWidth="1"/>
    <col min="6905" max="6905" width="14.28515625" style="150" customWidth="1"/>
    <col min="6906" max="7155" width="9.140625" style="150"/>
    <col min="7156" max="7156" width="6.42578125" style="150" customWidth="1"/>
    <col min="7157" max="7157" width="45.140625" style="150" customWidth="1"/>
    <col min="7158" max="7158" width="6.85546875" style="150" customWidth="1"/>
    <col min="7159" max="7159" width="12.140625" style="150" customWidth="1"/>
    <col min="7160" max="7160" width="8" style="150" customWidth="1"/>
    <col min="7161" max="7161" width="14.28515625" style="150" customWidth="1"/>
    <col min="7162" max="7411" width="9.140625" style="150"/>
    <col min="7412" max="7412" width="6.42578125" style="150" customWidth="1"/>
    <col min="7413" max="7413" width="45.140625" style="150" customWidth="1"/>
    <col min="7414" max="7414" width="6.85546875" style="150" customWidth="1"/>
    <col min="7415" max="7415" width="12.140625" style="150" customWidth="1"/>
    <col min="7416" max="7416" width="8" style="150" customWidth="1"/>
    <col min="7417" max="7417" width="14.28515625" style="150" customWidth="1"/>
    <col min="7418" max="7667" width="9.140625" style="150"/>
    <col min="7668" max="7668" width="6.42578125" style="150" customWidth="1"/>
    <col min="7669" max="7669" width="45.140625" style="150" customWidth="1"/>
    <col min="7670" max="7670" width="6.85546875" style="150" customWidth="1"/>
    <col min="7671" max="7671" width="12.140625" style="150" customWidth="1"/>
    <col min="7672" max="7672" width="8" style="150" customWidth="1"/>
    <col min="7673" max="7673" width="14.28515625" style="150" customWidth="1"/>
    <col min="7674" max="7923" width="9.140625" style="150"/>
    <col min="7924" max="7924" width="6.42578125" style="150" customWidth="1"/>
    <col min="7925" max="7925" width="45.140625" style="150" customWidth="1"/>
    <col min="7926" max="7926" width="6.85546875" style="150" customWidth="1"/>
    <col min="7927" max="7927" width="12.140625" style="150" customWidth="1"/>
    <col min="7928" max="7928" width="8" style="150" customWidth="1"/>
    <col min="7929" max="7929" width="14.28515625" style="150" customWidth="1"/>
    <col min="7930" max="8179" width="9.140625" style="150"/>
    <col min="8180" max="8180" width="6.42578125" style="150" customWidth="1"/>
    <col min="8181" max="8181" width="45.140625" style="150" customWidth="1"/>
    <col min="8182" max="8182" width="6.85546875" style="150" customWidth="1"/>
    <col min="8183" max="8183" width="12.140625" style="150" customWidth="1"/>
    <col min="8184" max="8184" width="8" style="150" customWidth="1"/>
    <col min="8185" max="8185" width="14.28515625" style="150" customWidth="1"/>
    <col min="8186" max="8435" width="9.140625" style="150"/>
    <col min="8436" max="8436" width="6.42578125" style="150" customWidth="1"/>
    <col min="8437" max="8437" width="45.140625" style="150" customWidth="1"/>
    <col min="8438" max="8438" width="6.85546875" style="150" customWidth="1"/>
    <col min="8439" max="8439" width="12.140625" style="150" customWidth="1"/>
    <col min="8440" max="8440" width="8" style="150" customWidth="1"/>
    <col min="8441" max="8441" width="14.28515625" style="150" customWidth="1"/>
    <col min="8442" max="8691" width="9.140625" style="150"/>
    <col min="8692" max="8692" width="6.42578125" style="150" customWidth="1"/>
    <col min="8693" max="8693" width="45.140625" style="150" customWidth="1"/>
    <col min="8694" max="8694" width="6.85546875" style="150" customWidth="1"/>
    <col min="8695" max="8695" width="12.140625" style="150" customWidth="1"/>
    <col min="8696" max="8696" width="8" style="150" customWidth="1"/>
    <col min="8697" max="8697" width="14.28515625" style="150" customWidth="1"/>
    <col min="8698" max="8947" width="9.140625" style="150"/>
    <col min="8948" max="8948" width="6.42578125" style="150" customWidth="1"/>
    <col min="8949" max="8949" width="45.140625" style="150" customWidth="1"/>
    <col min="8950" max="8950" width="6.85546875" style="150" customWidth="1"/>
    <col min="8951" max="8951" width="12.140625" style="150" customWidth="1"/>
    <col min="8952" max="8952" width="8" style="150" customWidth="1"/>
    <col min="8953" max="8953" width="14.28515625" style="150" customWidth="1"/>
    <col min="8954" max="9203" width="9.140625" style="150"/>
    <col min="9204" max="9204" width="6.42578125" style="150" customWidth="1"/>
    <col min="9205" max="9205" width="45.140625" style="150" customWidth="1"/>
    <col min="9206" max="9206" width="6.85546875" style="150" customWidth="1"/>
    <col min="9207" max="9207" width="12.140625" style="150" customWidth="1"/>
    <col min="9208" max="9208" width="8" style="150" customWidth="1"/>
    <col min="9209" max="9209" width="14.28515625" style="150" customWidth="1"/>
    <col min="9210" max="9459" width="9.140625" style="150"/>
    <col min="9460" max="9460" width="6.42578125" style="150" customWidth="1"/>
    <col min="9461" max="9461" width="45.140625" style="150" customWidth="1"/>
    <col min="9462" max="9462" width="6.85546875" style="150" customWidth="1"/>
    <col min="9463" max="9463" width="12.140625" style="150" customWidth="1"/>
    <col min="9464" max="9464" width="8" style="150" customWidth="1"/>
    <col min="9465" max="9465" width="14.28515625" style="150" customWidth="1"/>
    <col min="9466" max="9715" width="9.140625" style="150"/>
    <col min="9716" max="9716" width="6.42578125" style="150" customWidth="1"/>
    <col min="9717" max="9717" width="45.140625" style="150" customWidth="1"/>
    <col min="9718" max="9718" width="6.85546875" style="150" customWidth="1"/>
    <col min="9719" max="9719" width="12.140625" style="150" customWidth="1"/>
    <col min="9720" max="9720" width="8" style="150" customWidth="1"/>
    <col min="9721" max="9721" width="14.28515625" style="150" customWidth="1"/>
    <col min="9722" max="9971" width="9.140625" style="150"/>
    <col min="9972" max="9972" width="6.42578125" style="150" customWidth="1"/>
    <col min="9973" max="9973" width="45.140625" style="150" customWidth="1"/>
    <col min="9974" max="9974" width="6.85546875" style="150" customWidth="1"/>
    <col min="9975" max="9975" width="12.140625" style="150" customWidth="1"/>
    <col min="9976" max="9976" width="8" style="150" customWidth="1"/>
    <col min="9977" max="9977" width="14.28515625" style="150" customWidth="1"/>
    <col min="9978" max="10227" width="9.140625" style="150"/>
    <col min="10228" max="10228" width="6.42578125" style="150" customWidth="1"/>
    <col min="10229" max="10229" width="45.140625" style="150" customWidth="1"/>
    <col min="10230" max="10230" width="6.85546875" style="150" customWidth="1"/>
    <col min="10231" max="10231" width="12.140625" style="150" customWidth="1"/>
    <col min="10232" max="10232" width="8" style="150" customWidth="1"/>
    <col min="10233" max="10233" width="14.28515625" style="150" customWidth="1"/>
    <col min="10234" max="10483" width="9.140625" style="150"/>
    <col min="10484" max="10484" width="6.42578125" style="150" customWidth="1"/>
    <col min="10485" max="10485" width="45.140625" style="150" customWidth="1"/>
    <col min="10486" max="10486" width="6.85546875" style="150" customWidth="1"/>
    <col min="10487" max="10487" width="12.140625" style="150" customWidth="1"/>
    <col min="10488" max="10488" width="8" style="150" customWidth="1"/>
    <col min="10489" max="10489" width="14.28515625" style="150" customWidth="1"/>
    <col min="10490" max="10739" width="9.140625" style="150"/>
    <col min="10740" max="10740" width="6.42578125" style="150" customWidth="1"/>
    <col min="10741" max="10741" width="45.140625" style="150" customWidth="1"/>
    <col min="10742" max="10742" width="6.85546875" style="150" customWidth="1"/>
    <col min="10743" max="10743" width="12.140625" style="150" customWidth="1"/>
    <col min="10744" max="10744" width="8" style="150" customWidth="1"/>
    <col min="10745" max="10745" width="14.28515625" style="150" customWidth="1"/>
    <col min="10746" max="10995" width="9.140625" style="150"/>
    <col min="10996" max="10996" width="6.42578125" style="150" customWidth="1"/>
    <col min="10997" max="10997" width="45.140625" style="150" customWidth="1"/>
    <col min="10998" max="10998" width="6.85546875" style="150" customWidth="1"/>
    <col min="10999" max="10999" width="12.140625" style="150" customWidth="1"/>
    <col min="11000" max="11000" width="8" style="150" customWidth="1"/>
    <col min="11001" max="11001" width="14.28515625" style="150" customWidth="1"/>
    <col min="11002" max="11251" width="9.140625" style="150"/>
    <col min="11252" max="11252" width="6.42578125" style="150" customWidth="1"/>
    <col min="11253" max="11253" width="45.140625" style="150" customWidth="1"/>
    <col min="11254" max="11254" width="6.85546875" style="150" customWidth="1"/>
    <col min="11255" max="11255" width="12.140625" style="150" customWidth="1"/>
    <col min="11256" max="11256" width="8" style="150" customWidth="1"/>
    <col min="11257" max="11257" width="14.28515625" style="150" customWidth="1"/>
    <col min="11258" max="11507" width="9.140625" style="150"/>
    <col min="11508" max="11508" width="6.42578125" style="150" customWidth="1"/>
    <col min="11509" max="11509" width="45.140625" style="150" customWidth="1"/>
    <col min="11510" max="11510" width="6.85546875" style="150" customWidth="1"/>
    <col min="11511" max="11511" width="12.140625" style="150" customWidth="1"/>
    <col min="11512" max="11512" width="8" style="150" customWidth="1"/>
    <col min="11513" max="11513" width="14.28515625" style="150" customWidth="1"/>
    <col min="11514" max="11763" width="9.140625" style="150"/>
    <col min="11764" max="11764" width="6.42578125" style="150" customWidth="1"/>
    <col min="11765" max="11765" width="45.140625" style="150" customWidth="1"/>
    <col min="11766" max="11766" width="6.85546875" style="150" customWidth="1"/>
    <col min="11767" max="11767" width="12.140625" style="150" customWidth="1"/>
    <col min="11768" max="11768" width="8" style="150" customWidth="1"/>
    <col min="11769" max="11769" width="14.28515625" style="150" customWidth="1"/>
    <col min="11770" max="12019" width="9.140625" style="150"/>
    <col min="12020" max="12020" width="6.42578125" style="150" customWidth="1"/>
    <col min="12021" max="12021" width="45.140625" style="150" customWidth="1"/>
    <col min="12022" max="12022" width="6.85546875" style="150" customWidth="1"/>
    <col min="12023" max="12023" width="12.140625" style="150" customWidth="1"/>
    <col min="12024" max="12024" width="8" style="150" customWidth="1"/>
    <col min="12025" max="12025" width="14.28515625" style="150" customWidth="1"/>
    <col min="12026" max="12275" width="9.140625" style="150"/>
    <col min="12276" max="12276" width="6.42578125" style="150" customWidth="1"/>
    <col min="12277" max="12277" width="45.140625" style="150" customWidth="1"/>
    <col min="12278" max="12278" width="6.85546875" style="150" customWidth="1"/>
    <col min="12279" max="12279" width="12.140625" style="150" customWidth="1"/>
    <col min="12280" max="12280" width="8" style="150" customWidth="1"/>
    <col min="12281" max="12281" width="14.28515625" style="150" customWidth="1"/>
    <col min="12282" max="12531" width="9.140625" style="150"/>
    <col min="12532" max="12532" width="6.42578125" style="150" customWidth="1"/>
    <col min="12533" max="12533" width="45.140625" style="150" customWidth="1"/>
    <col min="12534" max="12534" width="6.85546875" style="150" customWidth="1"/>
    <col min="12535" max="12535" width="12.140625" style="150" customWidth="1"/>
    <col min="12536" max="12536" width="8" style="150" customWidth="1"/>
    <col min="12537" max="12537" width="14.28515625" style="150" customWidth="1"/>
    <col min="12538" max="12787" width="9.140625" style="150"/>
    <col min="12788" max="12788" width="6.42578125" style="150" customWidth="1"/>
    <col min="12789" max="12789" width="45.140625" style="150" customWidth="1"/>
    <col min="12790" max="12790" width="6.85546875" style="150" customWidth="1"/>
    <col min="12791" max="12791" width="12.140625" style="150" customWidth="1"/>
    <col min="12792" max="12792" width="8" style="150" customWidth="1"/>
    <col min="12793" max="12793" width="14.28515625" style="150" customWidth="1"/>
    <col min="12794" max="13043" width="9.140625" style="150"/>
    <col min="13044" max="13044" width="6.42578125" style="150" customWidth="1"/>
    <col min="13045" max="13045" width="45.140625" style="150" customWidth="1"/>
    <col min="13046" max="13046" width="6.85546875" style="150" customWidth="1"/>
    <col min="13047" max="13047" width="12.140625" style="150" customWidth="1"/>
    <col min="13048" max="13048" width="8" style="150" customWidth="1"/>
    <col min="13049" max="13049" width="14.28515625" style="150" customWidth="1"/>
    <col min="13050" max="13299" width="9.140625" style="150"/>
    <col min="13300" max="13300" width="6.42578125" style="150" customWidth="1"/>
    <col min="13301" max="13301" width="45.140625" style="150" customWidth="1"/>
    <col min="13302" max="13302" width="6.85546875" style="150" customWidth="1"/>
    <col min="13303" max="13303" width="12.140625" style="150" customWidth="1"/>
    <col min="13304" max="13304" width="8" style="150" customWidth="1"/>
    <col min="13305" max="13305" width="14.28515625" style="150" customWidth="1"/>
    <col min="13306" max="13555" width="9.140625" style="150"/>
    <col min="13556" max="13556" width="6.42578125" style="150" customWidth="1"/>
    <col min="13557" max="13557" width="45.140625" style="150" customWidth="1"/>
    <col min="13558" max="13558" width="6.85546875" style="150" customWidth="1"/>
    <col min="13559" max="13559" width="12.140625" style="150" customWidth="1"/>
    <col min="13560" max="13560" width="8" style="150" customWidth="1"/>
    <col min="13561" max="13561" width="14.28515625" style="150" customWidth="1"/>
    <col min="13562" max="13811" width="9.140625" style="150"/>
    <col min="13812" max="13812" width="6.42578125" style="150" customWidth="1"/>
    <col min="13813" max="13813" width="45.140625" style="150" customWidth="1"/>
    <col min="13814" max="13814" width="6.85546875" style="150" customWidth="1"/>
    <col min="13815" max="13815" width="12.140625" style="150" customWidth="1"/>
    <col min="13816" max="13816" width="8" style="150" customWidth="1"/>
    <col min="13817" max="13817" width="14.28515625" style="150" customWidth="1"/>
    <col min="13818" max="14067" width="9.140625" style="150"/>
    <col min="14068" max="14068" width="6.42578125" style="150" customWidth="1"/>
    <col min="14069" max="14069" width="45.140625" style="150" customWidth="1"/>
    <col min="14070" max="14070" width="6.85546875" style="150" customWidth="1"/>
    <col min="14071" max="14071" width="12.140625" style="150" customWidth="1"/>
    <col min="14072" max="14072" width="8" style="150" customWidth="1"/>
    <col min="14073" max="14073" width="14.28515625" style="150" customWidth="1"/>
    <col min="14074" max="14323" width="9.140625" style="150"/>
    <col min="14324" max="14324" width="6.42578125" style="150" customWidth="1"/>
    <col min="14325" max="14325" width="45.140625" style="150" customWidth="1"/>
    <col min="14326" max="14326" width="6.85546875" style="150" customWidth="1"/>
    <col min="14327" max="14327" width="12.140625" style="150" customWidth="1"/>
    <col min="14328" max="14328" width="8" style="150" customWidth="1"/>
    <col min="14329" max="14329" width="14.28515625" style="150" customWidth="1"/>
    <col min="14330" max="14579" width="9.140625" style="150"/>
    <col min="14580" max="14580" width="6.42578125" style="150" customWidth="1"/>
    <col min="14581" max="14581" width="45.140625" style="150" customWidth="1"/>
    <col min="14582" max="14582" width="6.85546875" style="150" customWidth="1"/>
    <col min="14583" max="14583" width="12.140625" style="150" customWidth="1"/>
    <col min="14584" max="14584" width="8" style="150" customWidth="1"/>
    <col min="14585" max="14585" width="14.28515625" style="150" customWidth="1"/>
    <col min="14586" max="14835" width="9.140625" style="150"/>
    <col min="14836" max="14836" width="6.42578125" style="150" customWidth="1"/>
    <col min="14837" max="14837" width="45.140625" style="150" customWidth="1"/>
    <col min="14838" max="14838" width="6.85546875" style="150" customWidth="1"/>
    <col min="14839" max="14839" width="12.140625" style="150" customWidth="1"/>
    <col min="14840" max="14840" width="8" style="150" customWidth="1"/>
    <col min="14841" max="14841" width="14.28515625" style="150" customWidth="1"/>
    <col min="14842" max="15091" width="9.140625" style="150"/>
    <col min="15092" max="15092" width="6.42578125" style="150" customWidth="1"/>
    <col min="15093" max="15093" width="45.140625" style="150" customWidth="1"/>
    <col min="15094" max="15094" width="6.85546875" style="150" customWidth="1"/>
    <col min="15095" max="15095" width="12.140625" style="150" customWidth="1"/>
    <col min="15096" max="15096" width="8" style="150" customWidth="1"/>
    <col min="15097" max="15097" width="14.28515625" style="150" customWidth="1"/>
    <col min="15098" max="15347" width="9.140625" style="150"/>
    <col min="15348" max="15348" width="6.42578125" style="150" customWidth="1"/>
    <col min="15349" max="15349" width="45.140625" style="150" customWidth="1"/>
    <col min="15350" max="15350" width="6.85546875" style="150" customWidth="1"/>
    <col min="15351" max="15351" width="12.140625" style="150" customWidth="1"/>
    <col min="15352" max="15352" width="8" style="150" customWidth="1"/>
    <col min="15353" max="15353" width="14.28515625" style="150" customWidth="1"/>
    <col min="15354" max="15603" width="9.140625" style="150"/>
    <col min="15604" max="15604" width="6.42578125" style="150" customWidth="1"/>
    <col min="15605" max="15605" width="45.140625" style="150" customWidth="1"/>
    <col min="15606" max="15606" width="6.85546875" style="150" customWidth="1"/>
    <col min="15607" max="15607" width="12.140625" style="150" customWidth="1"/>
    <col min="15608" max="15608" width="8" style="150" customWidth="1"/>
    <col min="15609" max="15609" width="14.28515625" style="150" customWidth="1"/>
    <col min="15610" max="15859" width="9.140625" style="150"/>
    <col min="15860" max="15860" width="6.42578125" style="150" customWidth="1"/>
    <col min="15861" max="15861" width="45.140625" style="150" customWidth="1"/>
    <col min="15862" max="15862" width="6.85546875" style="150" customWidth="1"/>
    <col min="15863" max="15863" width="12.140625" style="150" customWidth="1"/>
    <col min="15864" max="15864" width="8" style="150" customWidth="1"/>
    <col min="15865" max="15865" width="14.28515625" style="150" customWidth="1"/>
    <col min="15866" max="16115" width="9.140625" style="150"/>
    <col min="16116" max="16116" width="6.42578125" style="150" customWidth="1"/>
    <col min="16117" max="16117" width="45.140625" style="150" customWidth="1"/>
    <col min="16118" max="16118" width="6.85546875" style="150" customWidth="1"/>
    <col min="16119" max="16119" width="12.140625" style="150" customWidth="1"/>
    <col min="16120" max="16120" width="8" style="150" customWidth="1"/>
    <col min="16121" max="16121" width="14.28515625" style="150" customWidth="1"/>
    <col min="16122" max="16384" width="9.140625" style="150"/>
  </cols>
  <sheetData>
    <row r="1" spans="1:4" ht="19.5" customHeight="1">
      <c r="A1" s="267" t="s">
        <v>221</v>
      </c>
      <c r="B1" s="268"/>
      <c r="C1" s="268"/>
      <c r="D1" s="268"/>
    </row>
    <row r="2" spans="1:4" ht="47.25" customHeight="1">
      <c r="A2" s="225" t="s">
        <v>84</v>
      </c>
      <c r="B2" s="143" t="s">
        <v>85</v>
      </c>
      <c r="C2" s="225" t="s">
        <v>86</v>
      </c>
      <c r="D2" s="143" t="s">
        <v>87</v>
      </c>
    </row>
    <row r="3" spans="1:4">
      <c r="A3" s="151"/>
      <c r="B3" s="151"/>
      <c r="C3" s="151"/>
      <c r="D3" s="151"/>
    </row>
    <row r="4" spans="1:4">
      <c r="A4" s="152"/>
      <c r="B4" s="153" t="s">
        <v>90</v>
      </c>
      <c r="C4" s="152"/>
      <c r="D4" s="152"/>
    </row>
    <row r="5" spans="1:4">
      <c r="A5" s="144"/>
      <c r="B5" s="151"/>
      <c r="C5" s="144"/>
      <c r="D5" s="144"/>
    </row>
    <row r="6" spans="1:4" ht="51">
      <c r="A6" s="144">
        <v>101</v>
      </c>
      <c r="B6" s="151" t="s">
        <v>91</v>
      </c>
      <c r="C6" s="144" t="s">
        <v>92</v>
      </c>
      <c r="D6" s="154">
        <f>reconstr!K29</f>
        <v>2459.7500777738351</v>
      </c>
    </row>
    <row r="7" spans="1:4">
      <c r="A7" s="144"/>
      <c r="B7" s="151"/>
      <c r="C7" s="144"/>
      <c r="D7" s="154"/>
    </row>
    <row r="8" spans="1:4" ht="45" customHeight="1">
      <c r="A8" s="144">
        <v>102</v>
      </c>
      <c r="B8" s="151" t="s">
        <v>161</v>
      </c>
      <c r="C8" s="144" t="s">
        <v>96</v>
      </c>
      <c r="D8" s="154">
        <f>reconstr!K31</f>
        <v>14.106740585253871</v>
      </c>
    </row>
    <row r="9" spans="1:4">
      <c r="A9" s="144"/>
      <c r="B9" s="151"/>
      <c r="C9" s="144"/>
      <c r="D9" s="154"/>
    </row>
    <row r="10" spans="1:4" ht="45" customHeight="1">
      <c r="A10" s="144">
        <v>103</v>
      </c>
      <c r="B10" s="151" t="s">
        <v>93</v>
      </c>
      <c r="C10" s="144" t="s">
        <v>92</v>
      </c>
      <c r="D10" s="154">
        <f>'3_предв.ремонти'!D26</f>
        <v>2041</v>
      </c>
    </row>
    <row r="11" spans="1:4">
      <c r="A11" s="144"/>
      <c r="B11" s="151"/>
      <c r="C11" s="144"/>
      <c r="D11" s="154"/>
    </row>
    <row r="12" spans="1:4" ht="45" customHeight="1">
      <c r="A12" s="144">
        <v>104</v>
      </c>
      <c r="B12" s="151" t="s">
        <v>94</v>
      </c>
      <c r="C12" s="144" t="s">
        <v>92</v>
      </c>
      <c r="D12" s="154">
        <f>'1_асф.фрезоване'!K209</f>
        <v>9760</v>
      </c>
    </row>
    <row r="13" spans="1:4">
      <c r="A13" s="144"/>
      <c r="B13" s="151"/>
      <c r="C13" s="144"/>
      <c r="D13" s="154"/>
    </row>
    <row r="14" spans="1:4" ht="25.5">
      <c r="A14" s="144">
        <v>105</v>
      </c>
      <c r="B14" s="151" t="s">
        <v>182</v>
      </c>
      <c r="C14" s="144" t="s">
        <v>46</v>
      </c>
      <c r="D14" s="154">
        <f>'6_бордюри'!F59</f>
        <v>2716.3009360607321</v>
      </c>
    </row>
    <row r="15" spans="1:4">
      <c r="A15" s="144"/>
      <c r="B15" s="151"/>
      <c r="C15" s="144"/>
      <c r="D15" s="154"/>
    </row>
    <row r="16" spans="1:4" ht="39.75" customHeight="1">
      <c r="A16" s="144">
        <v>106</v>
      </c>
      <c r="B16" s="151" t="s">
        <v>95</v>
      </c>
      <c r="C16" s="144" t="s">
        <v>96</v>
      </c>
      <c r="D16" s="154">
        <f>reconstr!K29</f>
        <v>2459.7500777738351</v>
      </c>
    </row>
    <row r="17" spans="1:5">
      <c r="A17" s="144"/>
      <c r="B17" s="151"/>
      <c r="C17" s="144"/>
      <c r="D17" s="154"/>
    </row>
    <row r="18" spans="1:5">
      <c r="A18" s="144">
        <v>107</v>
      </c>
      <c r="B18" s="151" t="s">
        <v>115</v>
      </c>
      <c r="C18" s="144" t="s">
        <v>46</v>
      </c>
      <c r="D18" s="154">
        <f>'4_ВОДОСТОЦИ'!F15</f>
        <v>22</v>
      </c>
      <c r="E18" s="156"/>
    </row>
    <row r="19" spans="1:5">
      <c r="A19" s="144"/>
      <c r="B19" s="151"/>
      <c r="C19" s="144"/>
      <c r="D19" s="144"/>
    </row>
    <row r="20" spans="1:5">
      <c r="A20" s="157"/>
      <c r="B20" s="153" t="s">
        <v>97</v>
      </c>
      <c r="C20" s="157"/>
      <c r="D20" s="157"/>
    </row>
    <row r="21" spans="1:5">
      <c r="A21" s="144"/>
      <c r="B21" s="151"/>
      <c r="C21" s="144"/>
      <c r="D21" s="144"/>
    </row>
    <row r="22" spans="1:5" ht="51">
      <c r="A22" s="144">
        <v>201</v>
      </c>
      <c r="B22" s="151" t="s">
        <v>98</v>
      </c>
      <c r="C22" s="144" t="s">
        <v>65</v>
      </c>
      <c r="D22" s="160">
        <f>'1_асф.фрезоване'!K207+reconstr!K41+'5_зауствания'!G60+'3_предв.ремонти'!D28+'6_СПИРКИ'!G22</f>
        <v>2281.2810565889563</v>
      </c>
    </row>
    <row r="23" spans="1:5">
      <c r="A23" s="144"/>
      <c r="B23" s="151"/>
      <c r="C23" s="144"/>
      <c r="D23" s="154"/>
    </row>
    <row r="24" spans="1:5" ht="18.75" customHeight="1">
      <c r="A24" s="144">
        <v>202</v>
      </c>
      <c r="B24" s="151" t="s">
        <v>212</v>
      </c>
      <c r="C24" s="144" t="s">
        <v>92</v>
      </c>
      <c r="D24" s="161">
        <f>'1_асф.фрезоване'!K205+'5_зауствания'!E60+'6_СПИРКИ'!E22</f>
        <v>19728.622875858837</v>
      </c>
    </row>
    <row r="25" spans="1:5">
      <c r="A25" s="144"/>
      <c r="B25" s="151"/>
      <c r="C25" s="144"/>
      <c r="D25" s="154"/>
    </row>
    <row r="26" spans="1:5" ht="25.5">
      <c r="A26" s="144">
        <v>203</v>
      </c>
      <c r="B26" s="151" t="s">
        <v>99</v>
      </c>
      <c r="C26" s="144" t="s">
        <v>92</v>
      </c>
      <c r="D26" s="154">
        <f>reconstr!K35+'2_уширения'!L19</f>
        <v>7576.1124708778661</v>
      </c>
    </row>
    <row r="27" spans="1:5">
      <c r="A27" s="144"/>
      <c r="B27" s="151"/>
      <c r="C27" s="144"/>
      <c r="D27" s="154"/>
    </row>
    <row r="28" spans="1:5" ht="25.5">
      <c r="A28" s="144">
        <v>204</v>
      </c>
      <c r="B28" s="151" t="s">
        <v>100</v>
      </c>
      <c r="C28" s="144" t="s">
        <v>92</v>
      </c>
      <c r="D28" s="154">
        <f>'1_асф.фрезоване'!K203+reconstr!K39+'5_зауствания'!H60+'3_предв.ремонти'!D30+'6_СПИРКИ'!H22</f>
        <v>54343.285072654631</v>
      </c>
    </row>
    <row r="29" spans="1:5">
      <c r="A29" s="144"/>
      <c r="B29" s="151"/>
      <c r="C29" s="144"/>
      <c r="D29" s="154"/>
    </row>
    <row r="30" spans="1:5" ht="25.5">
      <c r="A30" s="144">
        <v>205</v>
      </c>
      <c r="B30" s="151" t="s">
        <v>101</v>
      </c>
      <c r="C30" s="144" t="s">
        <v>65</v>
      </c>
      <c r="D30" s="154">
        <f>reconstr!K37</f>
        <v>1087.038419492716</v>
      </c>
      <c r="E30" s="156"/>
    </row>
    <row r="31" spans="1:5">
      <c r="A31" s="144"/>
      <c r="B31" s="151"/>
      <c r="C31" s="144"/>
      <c r="D31" s="144"/>
    </row>
    <row r="32" spans="1:5">
      <c r="A32" s="157"/>
      <c r="B32" s="153" t="s">
        <v>102</v>
      </c>
      <c r="C32" s="157"/>
      <c r="D32" s="157"/>
    </row>
    <row r="33" spans="1:5">
      <c r="A33" s="144"/>
      <c r="B33" s="151"/>
      <c r="C33" s="144"/>
      <c r="D33" s="144"/>
    </row>
    <row r="34" spans="1:5" ht="30" customHeight="1">
      <c r="A34" s="144">
        <v>301</v>
      </c>
      <c r="B34" s="151" t="s">
        <v>103</v>
      </c>
      <c r="C34" s="144" t="s">
        <v>96</v>
      </c>
      <c r="D34" s="154">
        <f>reconstr!K33+'2_уширения'!L20</f>
        <v>2590.3164998196171</v>
      </c>
    </row>
    <row r="35" spans="1:5">
      <c r="A35" s="144"/>
      <c r="B35" s="151"/>
      <c r="C35" s="144"/>
      <c r="D35" s="154"/>
    </row>
    <row r="36" spans="1:5" ht="51">
      <c r="A36" s="144">
        <v>302</v>
      </c>
      <c r="B36" s="151" t="s">
        <v>104</v>
      </c>
      <c r="C36" s="144" t="s">
        <v>46</v>
      </c>
      <c r="D36" s="154">
        <f>'6_бордюри'!I59</f>
        <v>2868.116271102308</v>
      </c>
    </row>
    <row r="37" spans="1:5">
      <c r="A37" s="144"/>
      <c r="B37" s="151"/>
      <c r="C37" s="144"/>
      <c r="D37" s="154"/>
    </row>
    <row r="38" spans="1:5" ht="16.5" customHeight="1">
      <c r="A38" s="144">
        <v>303</v>
      </c>
      <c r="B38" s="151" t="s">
        <v>110</v>
      </c>
      <c r="C38" s="227" t="s">
        <v>107</v>
      </c>
      <c r="D38" s="154">
        <v>13</v>
      </c>
    </row>
    <row r="39" spans="1:5">
      <c r="A39" s="144"/>
      <c r="B39" s="151"/>
      <c r="C39" s="227"/>
      <c r="D39" s="154"/>
    </row>
    <row r="40" spans="1:5" ht="16.5" customHeight="1">
      <c r="A40" s="144">
        <v>304</v>
      </c>
      <c r="B40" s="151" t="s">
        <v>111</v>
      </c>
      <c r="C40" s="227" t="s">
        <v>107</v>
      </c>
      <c r="D40" s="154">
        <v>41</v>
      </c>
      <c r="E40" s="162"/>
    </row>
    <row r="41" spans="1:5">
      <c r="A41" s="144"/>
      <c r="B41" s="151"/>
      <c r="C41" s="144"/>
      <c r="D41" s="154"/>
    </row>
    <row r="42" spans="1:5" ht="25.5">
      <c r="A42" s="144">
        <v>305</v>
      </c>
      <c r="B42" s="151" t="s">
        <v>165</v>
      </c>
      <c r="C42" s="144" t="s">
        <v>112</v>
      </c>
      <c r="D42" s="154">
        <v>35</v>
      </c>
      <c r="E42" s="162"/>
    </row>
    <row r="43" spans="1:5">
      <c r="A43" s="144"/>
      <c r="B43" s="151"/>
      <c r="C43" s="144"/>
      <c r="D43" s="154"/>
    </row>
    <row r="44" spans="1:5" ht="25.5">
      <c r="A44" s="144">
        <v>307</v>
      </c>
      <c r="B44" s="151" t="s">
        <v>114</v>
      </c>
      <c r="C44" s="144" t="s">
        <v>92</v>
      </c>
      <c r="D44" s="154">
        <f>SUM(D45+D46)</f>
        <v>444.5</v>
      </c>
      <c r="E44" s="156"/>
    </row>
    <row r="45" spans="1:5">
      <c r="A45" s="144"/>
      <c r="B45" s="222" t="s">
        <v>213</v>
      </c>
      <c r="C45" s="144" t="s">
        <v>92</v>
      </c>
      <c r="D45" s="154">
        <f>7*10.5*3</f>
        <v>220.5</v>
      </c>
    </row>
    <row r="46" spans="1:5" ht="16.5" customHeight="1">
      <c r="A46" s="144"/>
      <c r="B46" s="222" t="s">
        <v>214</v>
      </c>
      <c r="C46" s="144" t="s">
        <v>92</v>
      </c>
      <c r="D46" s="154">
        <f>35*8*0.4*2</f>
        <v>224</v>
      </c>
    </row>
    <row r="47" spans="1:5">
      <c r="A47" s="144"/>
      <c r="B47" s="151"/>
      <c r="C47" s="144"/>
      <c r="D47" s="154"/>
    </row>
    <row r="48" spans="1:5">
      <c r="A48" s="144">
        <v>308</v>
      </c>
      <c r="B48" s="151" t="s">
        <v>164</v>
      </c>
      <c r="C48" s="144" t="s">
        <v>46</v>
      </c>
      <c r="D48" s="154">
        <f>'4_ВОДОСТОЦИ'!G15</f>
        <v>22</v>
      </c>
    </row>
    <row r="49" spans="1:5">
      <c r="A49" s="144"/>
      <c r="B49" s="151"/>
      <c r="C49" s="144"/>
      <c r="D49" s="144"/>
    </row>
    <row r="50" spans="1:5">
      <c r="A50" s="144"/>
      <c r="B50" s="223" t="s">
        <v>166</v>
      </c>
      <c r="C50" s="144"/>
      <c r="D50" s="144"/>
    </row>
    <row r="51" spans="1:5">
      <c r="A51" s="144"/>
      <c r="B51" s="224"/>
      <c r="C51" s="144"/>
      <c r="D51" s="144"/>
    </row>
    <row r="52" spans="1:5" ht="38.25">
      <c r="A52" s="144">
        <v>501</v>
      </c>
      <c r="B52" s="151" t="s">
        <v>105</v>
      </c>
      <c r="C52" s="144" t="s">
        <v>92</v>
      </c>
      <c r="D52" s="154">
        <f>'КС-6_ПОД'!E10</f>
        <v>597.32139999999993</v>
      </c>
    </row>
    <row r="53" spans="1:5">
      <c r="A53" s="144"/>
      <c r="B53" s="151"/>
      <c r="C53" s="144"/>
      <c r="D53" s="154"/>
    </row>
    <row r="54" spans="1:5" ht="40.5" customHeight="1">
      <c r="A54" s="144">
        <v>502</v>
      </c>
      <c r="B54" s="151" t="s">
        <v>211</v>
      </c>
      <c r="C54" s="144" t="s">
        <v>92</v>
      </c>
      <c r="D54" s="154">
        <f>'КС-6_ПОД'!E13+'КС-6_ПОД'!E15</f>
        <v>42.744000000000014</v>
      </c>
    </row>
    <row r="55" spans="1:5">
      <c r="A55" s="144"/>
      <c r="B55" s="151"/>
      <c r="C55" s="144"/>
      <c r="D55" s="154"/>
    </row>
    <row r="56" spans="1:5" ht="25.5">
      <c r="A56" s="144">
        <v>503</v>
      </c>
      <c r="B56" s="151" t="s">
        <v>208</v>
      </c>
      <c r="C56" s="144" t="s">
        <v>107</v>
      </c>
      <c r="D56" s="154">
        <f>'КС-6_ПОД'!E19</f>
        <v>55</v>
      </c>
    </row>
    <row r="57" spans="1:5">
      <c r="A57" s="144"/>
      <c r="B57" s="151"/>
      <c r="C57" s="144"/>
      <c r="D57" s="154"/>
    </row>
    <row r="58" spans="1:5" ht="25.5">
      <c r="A58" s="144">
        <v>504</v>
      </c>
      <c r="B58" s="151" t="s">
        <v>106</v>
      </c>
      <c r="C58" s="144" t="s">
        <v>107</v>
      </c>
      <c r="D58" s="154">
        <f>'КС-6_ПОД'!E22</f>
        <v>33</v>
      </c>
    </row>
    <row r="59" spans="1:5">
      <c r="A59" s="144"/>
      <c r="B59" s="151"/>
      <c r="C59" s="144"/>
      <c r="D59" s="154"/>
    </row>
    <row r="60" spans="1:5" ht="26.25" customHeight="1">
      <c r="A60" s="144">
        <v>505</v>
      </c>
      <c r="B60" s="151" t="s">
        <v>108</v>
      </c>
      <c r="C60" s="144" t="s">
        <v>107</v>
      </c>
      <c r="D60" s="154">
        <v>5</v>
      </c>
    </row>
    <row r="61" spans="1:5" ht="12.75" customHeight="1">
      <c r="A61" s="144"/>
      <c r="B61" s="151"/>
      <c r="C61" s="144"/>
      <c r="D61" s="154"/>
    </row>
    <row r="62" spans="1:5" ht="12.75" customHeight="1">
      <c r="A62" s="144">
        <v>506</v>
      </c>
      <c r="B62" s="151" t="s">
        <v>109</v>
      </c>
      <c r="C62" s="144" t="s">
        <v>107</v>
      </c>
      <c r="D62" s="154">
        <v>2</v>
      </c>
      <c r="E62" s="156"/>
    </row>
    <row r="63" spans="1:5" ht="12.75" customHeight="1">
      <c r="A63" s="144"/>
      <c r="B63" s="151"/>
      <c r="C63" s="144"/>
      <c r="D63" s="165"/>
    </row>
    <row r="66" spans="2:6">
      <c r="B66" s="228"/>
    </row>
    <row r="67" spans="2:6">
      <c r="B67" s="228"/>
    </row>
    <row r="68" spans="2:6">
      <c r="F68" s="156"/>
    </row>
  </sheetData>
  <mergeCells count="1">
    <mergeCell ref="A1:D1"/>
  </mergeCells>
  <pageMargins left="0.70866141732283505" right="0.196850393700787" top="0.74803149606299202" bottom="0.24803149599999999" header="0.31496062992126" footer="0.31496062992126"/>
  <pageSetup paperSize="9" orientation="portrait" r:id="rId1"/>
  <headerFoot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workbookViewId="0">
      <selection activeCell="C12" sqref="C12"/>
    </sheetView>
  </sheetViews>
  <sheetFormatPr defaultRowHeight="15.75"/>
  <cols>
    <col min="1" max="1" width="6.42578125" style="235" customWidth="1"/>
    <col min="2" max="2" width="51.5703125" style="235" customWidth="1"/>
    <col min="3" max="3" width="5.5703125" style="235" customWidth="1"/>
    <col min="4" max="4" width="12.140625" style="235" customWidth="1"/>
    <col min="5" max="5" width="6.140625" style="235" customWidth="1"/>
    <col min="6" max="6" width="13" style="235" customWidth="1"/>
    <col min="7" max="7" width="17.7109375" style="235" customWidth="1"/>
    <col min="8" max="245" width="9.140625" style="235"/>
    <col min="246" max="246" width="6.42578125" style="235" customWidth="1"/>
    <col min="247" max="247" width="45.140625" style="235" customWidth="1"/>
    <col min="248" max="248" width="6.85546875" style="235" customWidth="1"/>
    <col min="249" max="249" width="12.140625" style="235" customWidth="1"/>
    <col min="250" max="250" width="8" style="235" customWidth="1"/>
    <col min="251" max="251" width="14.28515625" style="235" customWidth="1"/>
    <col min="252" max="501" width="9.140625" style="235"/>
    <col min="502" max="502" width="6.42578125" style="235" customWidth="1"/>
    <col min="503" max="503" width="45.140625" style="235" customWidth="1"/>
    <col min="504" max="504" width="6.85546875" style="235" customWidth="1"/>
    <col min="505" max="505" width="12.140625" style="235" customWidth="1"/>
    <col min="506" max="506" width="8" style="235" customWidth="1"/>
    <col min="507" max="507" width="14.28515625" style="235" customWidth="1"/>
    <col min="508" max="757" width="9.140625" style="235"/>
    <col min="758" max="758" width="6.42578125" style="235" customWidth="1"/>
    <col min="759" max="759" width="45.140625" style="235" customWidth="1"/>
    <col min="760" max="760" width="6.85546875" style="235" customWidth="1"/>
    <col min="761" max="761" width="12.140625" style="235" customWidth="1"/>
    <col min="762" max="762" width="8" style="235" customWidth="1"/>
    <col min="763" max="763" width="14.28515625" style="235" customWidth="1"/>
    <col min="764" max="1013" width="9.140625" style="235"/>
    <col min="1014" max="1014" width="6.42578125" style="235" customWidth="1"/>
    <col min="1015" max="1015" width="45.140625" style="235" customWidth="1"/>
    <col min="1016" max="1016" width="6.85546875" style="235" customWidth="1"/>
    <col min="1017" max="1017" width="12.140625" style="235" customWidth="1"/>
    <col min="1018" max="1018" width="8" style="235" customWidth="1"/>
    <col min="1019" max="1019" width="14.28515625" style="235" customWidth="1"/>
    <col min="1020" max="1269" width="9.140625" style="235"/>
    <col min="1270" max="1270" width="6.42578125" style="235" customWidth="1"/>
    <col min="1271" max="1271" width="45.140625" style="235" customWidth="1"/>
    <col min="1272" max="1272" width="6.85546875" style="235" customWidth="1"/>
    <col min="1273" max="1273" width="12.140625" style="235" customWidth="1"/>
    <col min="1274" max="1274" width="8" style="235" customWidth="1"/>
    <col min="1275" max="1275" width="14.28515625" style="235" customWidth="1"/>
    <col min="1276" max="1525" width="9.140625" style="235"/>
    <col min="1526" max="1526" width="6.42578125" style="235" customWidth="1"/>
    <col min="1527" max="1527" width="45.140625" style="235" customWidth="1"/>
    <col min="1528" max="1528" width="6.85546875" style="235" customWidth="1"/>
    <col min="1529" max="1529" width="12.140625" style="235" customWidth="1"/>
    <col min="1530" max="1530" width="8" style="235" customWidth="1"/>
    <col min="1531" max="1531" width="14.28515625" style="235" customWidth="1"/>
    <col min="1532" max="1781" width="9.140625" style="235"/>
    <col min="1782" max="1782" width="6.42578125" style="235" customWidth="1"/>
    <col min="1783" max="1783" width="45.140625" style="235" customWidth="1"/>
    <col min="1784" max="1784" width="6.85546875" style="235" customWidth="1"/>
    <col min="1785" max="1785" width="12.140625" style="235" customWidth="1"/>
    <col min="1786" max="1786" width="8" style="235" customWidth="1"/>
    <col min="1787" max="1787" width="14.28515625" style="235" customWidth="1"/>
    <col min="1788" max="2037" width="9.140625" style="235"/>
    <col min="2038" max="2038" width="6.42578125" style="235" customWidth="1"/>
    <col min="2039" max="2039" width="45.140625" style="235" customWidth="1"/>
    <col min="2040" max="2040" width="6.85546875" style="235" customWidth="1"/>
    <col min="2041" max="2041" width="12.140625" style="235" customWidth="1"/>
    <col min="2042" max="2042" width="8" style="235" customWidth="1"/>
    <col min="2043" max="2043" width="14.28515625" style="235" customWidth="1"/>
    <col min="2044" max="2293" width="9.140625" style="235"/>
    <col min="2294" max="2294" width="6.42578125" style="235" customWidth="1"/>
    <col min="2295" max="2295" width="45.140625" style="235" customWidth="1"/>
    <col min="2296" max="2296" width="6.85546875" style="235" customWidth="1"/>
    <col min="2297" max="2297" width="12.140625" style="235" customWidth="1"/>
    <col min="2298" max="2298" width="8" style="235" customWidth="1"/>
    <col min="2299" max="2299" width="14.28515625" style="235" customWidth="1"/>
    <col min="2300" max="2549" width="9.140625" style="235"/>
    <col min="2550" max="2550" width="6.42578125" style="235" customWidth="1"/>
    <col min="2551" max="2551" width="45.140625" style="235" customWidth="1"/>
    <col min="2552" max="2552" width="6.85546875" style="235" customWidth="1"/>
    <col min="2553" max="2553" width="12.140625" style="235" customWidth="1"/>
    <col min="2554" max="2554" width="8" style="235" customWidth="1"/>
    <col min="2555" max="2555" width="14.28515625" style="235" customWidth="1"/>
    <col min="2556" max="2805" width="9.140625" style="235"/>
    <col min="2806" max="2806" width="6.42578125" style="235" customWidth="1"/>
    <col min="2807" max="2807" width="45.140625" style="235" customWidth="1"/>
    <col min="2808" max="2808" width="6.85546875" style="235" customWidth="1"/>
    <col min="2809" max="2809" width="12.140625" style="235" customWidth="1"/>
    <col min="2810" max="2810" width="8" style="235" customWidth="1"/>
    <col min="2811" max="2811" width="14.28515625" style="235" customWidth="1"/>
    <col min="2812" max="3061" width="9.140625" style="235"/>
    <col min="3062" max="3062" width="6.42578125" style="235" customWidth="1"/>
    <col min="3063" max="3063" width="45.140625" style="235" customWidth="1"/>
    <col min="3064" max="3064" width="6.85546875" style="235" customWidth="1"/>
    <col min="3065" max="3065" width="12.140625" style="235" customWidth="1"/>
    <col min="3066" max="3066" width="8" style="235" customWidth="1"/>
    <col min="3067" max="3067" width="14.28515625" style="235" customWidth="1"/>
    <col min="3068" max="3317" width="9.140625" style="235"/>
    <col min="3318" max="3318" width="6.42578125" style="235" customWidth="1"/>
    <col min="3319" max="3319" width="45.140625" style="235" customWidth="1"/>
    <col min="3320" max="3320" width="6.85546875" style="235" customWidth="1"/>
    <col min="3321" max="3321" width="12.140625" style="235" customWidth="1"/>
    <col min="3322" max="3322" width="8" style="235" customWidth="1"/>
    <col min="3323" max="3323" width="14.28515625" style="235" customWidth="1"/>
    <col min="3324" max="3573" width="9.140625" style="235"/>
    <col min="3574" max="3574" width="6.42578125" style="235" customWidth="1"/>
    <col min="3575" max="3575" width="45.140625" style="235" customWidth="1"/>
    <col min="3576" max="3576" width="6.85546875" style="235" customWidth="1"/>
    <col min="3577" max="3577" width="12.140625" style="235" customWidth="1"/>
    <col min="3578" max="3578" width="8" style="235" customWidth="1"/>
    <col min="3579" max="3579" width="14.28515625" style="235" customWidth="1"/>
    <col min="3580" max="3829" width="9.140625" style="235"/>
    <col min="3830" max="3830" width="6.42578125" style="235" customWidth="1"/>
    <col min="3831" max="3831" width="45.140625" style="235" customWidth="1"/>
    <col min="3832" max="3832" width="6.85546875" style="235" customWidth="1"/>
    <col min="3833" max="3833" width="12.140625" style="235" customWidth="1"/>
    <col min="3834" max="3834" width="8" style="235" customWidth="1"/>
    <col min="3835" max="3835" width="14.28515625" style="235" customWidth="1"/>
    <col min="3836" max="4085" width="9.140625" style="235"/>
    <col min="4086" max="4086" width="6.42578125" style="235" customWidth="1"/>
    <col min="4087" max="4087" width="45.140625" style="235" customWidth="1"/>
    <col min="4088" max="4088" width="6.85546875" style="235" customWidth="1"/>
    <col min="4089" max="4089" width="12.140625" style="235" customWidth="1"/>
    <col min="4090" max="4090" width="8" style="235" customWidth="1"/>
    <col min="4091" max="4091" width="14.28515625" style="235" customWidth="1"/>
    <col min="4092" max="4341" width="9.140625" style="235"/>
    <col min="4342" max="4342" width="6.42578125" style="235" customWidth="1"/>
    <col min="4343" max="4343" width="45.140625" style="235" customWidth="1"/>
    <col min="4344" max="4344" width="6.85546875" style="235" customWidth="1"/>
    <col min="4345" max="4345" width="12.140625" style="235" customWidth="1"/>
    <col min="4346" max="4346" width="8" style="235" customWidth="1"/>
    <col min="4347" max="4347" width="14.28515625" style="235" customWidth="1"/>
    <col min="4348" max="4597" width="9.140625" style="235"/>
    <col min="4598" max="4598" width="6.42578125" style="235" customWidth="1"/>
    <col min="4599" max="4599" width="45.140625" style="235" customWidth="1"/>
    <col min="4600" max="4600" width="6.85546875" style="235" customWidth="1"/>
    <col min="4601" max="4601" width="12.140625" style="235" customWidth="1"/>
    <col min="4602" max="4602" width="8" style="235" customWidth="1"/>
    <col min="4603" max="4603" width="14.28515625" style="235" customWidth="1"/>
    <col min="4604" max="4853" width="9.140625" style="235"/>
    <col min="4854" max="4854" width="6.42578125" style="235" customWidth="1"/>
    <col min="4855" max="4855" width="45.140625" style="235" customWidth="1"/>
    <col min="4856" max="4856" width="6.85546875" style="235" customWidth="1"/>
    <col min="4857" max="4857" width="12.140625" style="235" customWidth="1"/>
    <col min="4858" max="4858" width="8" style="235" customWidth="1"/>
    <col min="4859" max="4859" width="14.28515625" style="235" customWidth="1"/>
    <col min="4860" max="5109" width="9.140625" style="235"/>
    <col min="5110" max="5110" width="6.42578125" style="235" customWidth="1"/>
    <col min="5111" max="5111" width="45.140625" style="235" customWidth="1"/>
    <col min="5112" max="5112" width="6.85546875" style="235" customWidth="1"/>
    <col min="5113" max="5113" width="12.140625" style="235" customWidth="1"/>
    <col min="5114" max="5114" width="8" style="235" customWidth="1"/>
    <col min="5115" max="5115" width="14.28515625" style="235" customWidth="1"/>
    <col min="5116" max="5365" width="9.140625" style="235"/>
    <col min="5366" max="5366" width="6.42578125" style="235" customWidth="1"/>
    <col min="5367" max="5367" width="45.140625" style="235" customWidth="1"/>
    <col min="5368" max="5368" width="6.85546875" style="235" customWidth="1"/>
    <col min="5369" max="5369" width="12.140625" style="235" customWidth="1"/>
    <col min="5370" max="5370" width="8" style="235" customWidth="1"/>
    <col min="5371" max="5371" width="14.28515625" style="235" customWidth="1"/>
    <col min="5372" max="5621" width="9.140625" style="235"/>
    <col min="5622" max="5622" width="6.42578125" style="235" customWidth="1"/>
    <col min="5623" max="5623" width="45.140625" style="235" customWidth="1"/>
    <col min="5624" max="5624" width="6.85546875" style="235" customWidth="1"/>
    <col min="5625" max="5625" width="12.140625" style="235" customWidth="1"/>
    <col min="5626" max="5626" width="8" style="235" customWidth="1"/>
    <col min="5627" max="5627" width="14.28515625" style="235" customWidth="1"/>
    <col min="5628" max="5877" width="9.140625" style="235"/>
    <col min="5878" max="5878" width="6.42578125" style="235" customWidth="1"/>
    <col min="5879" max="5879" width="45.140625" style="235" customWidth="1"/>
    <col min="5880" max="5880" width="6.85546875" style="235" customWidth="1"/>
    <col min="5881" max="5881" width="12.140625" style="235" customWidth="1"/>
    <col min="5882" max="5882" width="8" style="235" customWidth="1"/>
    <col min="5883" max="5883" width="14.28515625" style="235" customWidth="1"/>
    <col min="5884" max="6133" width="9.140625" style="235"/>
    <col min="6134" max="6134" width="6.42578125" style="235" customWidth="1"/>
    <col min="6135" max="6135" width="45.140625" style="235" customWidth="1"/>
    <col min="6136" max="6136" width="6.85546875" style="235" customWidth="1"/>
    <col min="6137" max="6137" width="12.140625" style="235" customWidth="1"/>
    <col min="6138" max="6138" width="8" style="235" customWidth="1"/>
    <col min="6139" max="6139" width="14.28515625" style="235" customWidth="1"/>
    <col min="6140" max="6389" width="9.140625" style="235"/>
    <col min="6390" max="6390" width="6.42578125" style="235" customWidth="1"/>
    <col min="6391" max="6391" width="45.140625" style="235" customWidth="1"/>
    <col min="6392" max="6392" width="6.85546875" style="235" customWidth="1"/>
    <col min="6393" max="6393" width="12.140625" style="235" customWidth="1"/>
    <col min="6394" max="6394" width="8" style="235" customWidth="1"/>
    <col min="6395" max="6395" width="14.28515625" style="235" customWidth="1"/>
    <col min="6396" max="6645" width="9.140625" style="235"/>
    <col min="6646" max="6646" width="6.42578125" style="235" customWidth="1"/>
    <col min="6647" max="6647" width="45.140625" style="235" customWidth="1"/>
    <col min="6648" max="6648" width="6.85546875" style="235" customWidth="1"/>
    <col min="6649" max="6649" width="12.140625" style="235" customWidth="1"/>
    <col min="6650" max="6650" width="8" style="235" customWidth="1"/>
    <col min="6651" max="6651" width="14.28515625" style="235" customWidth="1"/>
    <col min="6652" max="6901" width="9.140625" style="235"/>
    <col min="6902" max="6902" width="6.42578125" style="235" customWidth="1"/>
    <col min="6903" max="6903" width="45.140625" style="235" customWidth="1"/>
    <col min="6904" max="6904" width="6.85546875" style="235" customWidth="1"/>
    <col min="6905" max="6905" width="12.140625" style="235" customWidth="1"/>
    <col min="6906" max="6906" width="8" style="235" customWidth="1"/>
    <col min="6907" max="6907" width="14.28515625" style="235" customWidth="1"/>
    <col min="6908" max="7157" width="9.140625" style="235"/>
    <col min="7158" max="7158" width="6.42578125" style="235" customWidth="1"/>
    <col min="7159" max="7159" width="45.140625" style="235" customWidth="1"/>
    <col min="7160" max="7160" width="6.85546875" style="235" customWidth="1"/>
    <col min="7161" max="7161" width="12.140625" style="235" customWidth="1"/>
    <col min="7162" max="7162" width="8" style="235" customWidth="1"/>
    <col min="7163" max="7163" width="14.28515625" style="235" customWidth="1"/>
    <col min="7164" max="7413" width="9.140625" style="235"/>
    <col min="7414" max="7414" width="6.42578125" style="235" customWidth="1"/>
    <col min="7415" max="7415" width="45.140625" style="235" customWidth="1"/>
    <col min="7416" max="7416" width="6.85546875" style="235" customWidth="1"/>
    <col min="7417" max="7417" width="12.140625" style="235" customWidth="1"/>
    <col min="7418" max="7418" width="8" style="235" customWidth="1"/>
    <col min="7419" max="7419" width="14.28515625" style="235" customWidth="1"/>
    <col min="7420" max="7669" width="9.140625" style="235"/>
    <col min="7670" max="7670" width="6.42578125" style="235" customWidth="1"/>
    <col min="7671" max="7671" width="45.140625" style="235" customWidth="1"/>
    <col min="7672" max="7672" width="6.85546875" style="235" customWidth="1"/>
    <col min="7673" max="7673" width="12.140625" style="235" customWidth="1"/>
    <col min="7674" max="7674" width="8" style="235" customWidth="1"/>
    <col min="7675" max="7675" width="14.28515625" style="235" customWidth="1"/>
    <col min="7676" max="7925" width="9.140625" style="235"/>
    <col min="7926" max="7926" width="6.42578125" style="235" customWidth="1"/>
    <col min="7927" max="7927" width="45.140625" style="235" customWidth="1"/>
    <col min="7928" max="7928" width="6.85546875" style="235" customWidth="1"/>
    <col min="7929" max="7929" width="12.140625" style="235" customWidth="1"/>
    <col min="7930" max="7930" width="8" style="235" customWidth="1"/>
    <col min="7931" max="7931" width="14.28515625" style="235" customWidth="1"/>
    <col min="7932" max="8181" width="9.140625" style="235"/>
    <col min="8182" max="8182" width="6.42578125" style="235" customWidth="1"/>
    <col min="8183" max="8183" width="45.140625" style="235" customWidth="1"/>
    <col min="8184" max="8184" width="6.85546875" style="235" customWidth="1"/>
    <col min="8185" max="8185" width="12.140625" style="235" customWidth="1"/>
    <col min="8186" max="8186" width="8" style="235" customWidth="1"/>
    <col min="8187" max="8187" width="14.28515625" style="235" customWidth="1"/>
    <col min="8188" max="8437" width="9.140625" style="235"/>
    <col min="8438" max="8438" width="6.42578125" style="235" customWidth="1"/>
    <col min="8439" max="8439" width="45.140625" style="235" customWidth="1"/>
    <col min="8440" max="8440" width="6.85546875" style="235" customWidth="1"/>
    <col min="8441" max="8441" width="12.140625" style="235" customWidth="1"/>
    <col min="8442" max="8442" width="8" style="235" customWidth="1"/>
    <col min="8443" max="8443" width="14.28515625" style="235" customWidth="1"/>
    <col min="8444" max="8693" width="9.140625" style="235"/>
    <col min="8694" max="8694" width="6.42578125" style="235" customWidth="1"/>
    <col min="8695" max="8695" width="45.140625" style="235" customWidth="1"/>
    <col min="8696" max="8696" width="6.85546875" style="235" customWidth="1"/>
    <col min="8697" max="8697" width="12.140625" style="235" customWidth="1"/>
    <col min="8698" max="8698" width="8" style="235" customWidth="1"/>
    <col min="8699" max="8699" width="14.28515625" style="235" customWidth="1"/>
    <col min="8700" max="8949" width="9.140625" style="235"/>
    <col min="8950" max="8950" width="6.42578125" style="235" customWidth="1"/>
    <col min="8951" max="8951" width="45.140625" style="235" customWidth="1"/>
    <col min="8952" max="8952" width="6.85546875" style="235" customWidth="1"/>
    <col min="8953" max="8953" width="12.140625" style="235" customWidth="1"/>
    <col min="8954" max="8954" width="8" style="235" customWidth="1"/>
    <col min="8955" max="8955" width="14.28515625" style="235" customWidth="1"/>
    <col min="8956" max="9205" width="9.140625" style="235"/>
    <col min="9206" max="9206" width="6.42578125" style="235" customWidth="1"/>
    <col min="9207" max="9207" width="45.140625" style="235" customWidth="1"/>
    <col min="9208" max="9208" width="6.85546875" style="235" customWidth="1"/>
    <col min="9209" max="9209" width="12.140625" style="235" customWidth="1"/>
    <col min="9210" max="9210" width="8" style="235" customWidth="1"/>
    <col min="9211" max="9211" width="14.28515625" style="235" customWidth="1"/>
    <col min="9212" max="9461" width="9.140625" style="235"/>
    <col min="9462" max="9462" width="6.42578125" style="235" customWidth="1"/>
    <col min="9463" max="9463" width="45.140625" style="235" customWidth="1"/>
    <col min="9464" max="9464" width="6.85546875" style="235" customWidth="1"/>
    <col min="9465" max="9465" width="12.140625" style="235" customWidth="1"/>
    <col min="9466" max="9466" width="8" style="235" customWidth="1"/>
    <col min="9467" max="9467" width="14.28515625" style="235" customWidth="1"/>
    <col min="9468" max="9717" width="9.140625" style="235"/>
    <col min="9718" max="9718" width="6.42578125" style="235" customWidth="1"/>
    <col min="9719" max="9719" width="45.140625" style="235" customWidth="1"/>
    <col min="9720" max="9720" width="6.85546875" style="235" customWidth="1"/>
    <col min="9721" max="9721" width="12.140625" style="235" customWidth="1"/>
    <col min="9722" max="9722" width="8" style="235" customWidth="1"/>
    <col min="9723" max="9723" width="14.28515625" style="235" customWidth="1"/>
    <col min="9724" max="9973" width="9.140625" style="235"/>
    <col min="9974" max="9974" width="6.42578125" style="235" customWidth="1"/>
    <col min="9975" max="9975" width="45.140625" style="235" customWidth="1"/>
    <col min="9976" max="9976" width="6.85546875" style="235" customWidth="1"/>
    <col min="9977" max="9977" width="12.140625" style="235" customWidth="1"/>
    <col min="9978" max="9978" width="8" style="235" customWidth="1"/>
    <col min="9979" max="9979" width="14.28515625" style="235" customWidth="1"/>
    <col min="9980" max="10229" width="9.140625" style="235"/>
    <col min="10230" max="10230" width="6.42578125" style="235" customWidth="1"/>
    <col min="10231" max="10231" width="45.140625" style="235" customWidth="1"/>
    <col min="10232" max="10232" width="6.85546875" style="235" customWidth="1"/>
    <col min="10233" max="10233" width="12.140625" style="235" customWidth="1"/>
    <col min="10234" max="10234" width="8" style="235" customWidth="1"/>
    <col min="10235" max="10235" width="14.28515625" style="235" customWidth="1"/>
    <col min="10236" max="10485" width="9.140625" style="235"/>
    <col min="10486" max="10486" width="6.42578125" style="235" customWidth="1"/>
    <col min="10487" max="10487" width="45.140625" style="235" customWidth="1"/>
    <col min="10488" max="10488" width="6.85546875" style="235" customWidth="1"/>
    <col min="10489" max="10489" width="12.140625" style="235" customWidth="1"/>
    <col min="10490" max="10490" width="8" style="235" customWidth="1"/>
    <col min="10491" max="10491" width="14.28515625" style="235" customWidth="1"/>
    <col min="10492" max="10741" width="9.140625" style="235"/>
    <col min="10742" max="10742" width="6.42578125" style="235" customWidth="1"/>
    <col min="10743" max="10743" width="45.140625" style="235" customWidth="1"/>
    <col min="10744" max="10744" width="6.85546875" style="235" customWidth="1"/>
    <col min="10745" max="10745" width="12.140625" style="235" customWidth="1"/>
    <col min="10746" max="10746" width="8" style="235" customWidth="1"/>
    <col min="10747" max="10747" width="14.28515625" style="235" customWidth="1"/>
    <col min="10748" max="10997" width="9.140625" style="235"/>
    <col min="10998" max="10998" width="6.42578125" style="235" customWidth="1"/>
    <col min="10999" max="10999" width="45.140625" style="235" customWidth="1"/>
    <col min="11000" max="11000" width="6.85546875" style="235" customWidth="1"/>
    <col min="11001" max="11001" width="12.140625" style="235" customWidth="1"/>
    <col min="11002" max="11002" width="8" style="235" customWidth="1"/>
    <col min="11003" max="11003" width="14.28515625" style="235" customWidth="1"/>
    <col min="11004" max="11253" width="9.140625" style="235"/>
    <col min="11254" max="11254" width="6.42578125" style="235" customWidth="1"/>
    <col min="11255" max="11255" width="45.140625" style="235" customWidth="1"/>
    <col min="11256" max="11256" width="6.85546875" style="235" customWidth="1"/>
    <col min="11257" max="11257" width="12.140625" style="235" customWidth="1"/>
    <col min="11258" max="11258" width="8" style="235" customWidth="1"/>
    <col min="11259" max="11259" width="14.28515625" style="235" customWidth="1"/>
    <col min="11260" max="11509" width="9.140625" style="235"/>
    <col min="11510" max="11510" width="6.42578125" style="235" customWidth="1"/>
    <col min="11511" max="11511" width="45.140625" style="235" customWidth="1"/>
    <col min="11512" max="11512" width="6.85546875" style="235" customWidth="1"/>
    <col min="11513" max="11513" width="12.140625" style="235" customWidth="1"/>
    <col min="11514" max="11514" width="8" style="235" customWidth="1"/>
    <col min="11515" max="11515" width="14.28515625" style="235" customWidth="1"/>
    <col min="11516" max="11765" width="9.140625" style="235"/>
    <col min="11766" max="11766" width="6.42578125" style="235" customWidth="1"/>
    <col min="11767" max="11767" width="45.140625" style="235" customWidth="1"/>
    <col min="11768" max="11768" width="6.85546875" style="235" customWidth="1"/>
    <col min="11769" max="11769" width="12.140625" style="235" customWidth="1"/>
    <col min="11770" max="11770" width="8" style="235" customWidth="1"/>
    <col min="11771" max="11771" width="14.28515625" style="235" customWidth="1"/>
    <col min="11772" max="12021" width="9.140625" style="235"/>
    <col min="12022" max="12022" width="6.42578125" style="235" customWidth="1"/>
    <col min="12023" max="12023" width="45.140625" style="235" customWidth="1"/>
    <col min="12024" max="12024" width="6.85546875" style="235" customWidth="1"/>
    <col min="12025" max="12025" width="12.140625" style="235" customWidth="1"/>
    <col min="12026" max="12026" width="8" style="235" customWidth="1"/>
    <col min="12027" max="12027" width="14.28515625" style="235" customWidth="1"/>
    <col min="12028" max="12277" width="9.140625" style="235"/>
    <col min="12278" max="12278" width="6.42578125" style="235" customWidth="1"/>
    <col min="12279" max="12279" width="45.140625" style="235" customWidth="1"/>
    <col min="12280" max="12280" width="6.85546875" style="235" customWidth="1"/>
    <col min="12281" max="12281" width="12.140625" style="235" customWidth="1"/>
    <col min="12282" max="12282" width="8" style="235" customWidth="1"/>
    <col min="12283" max="12283" width="14.28515625" style="235" customWidth="1"/>
    <col min="12284" max="12533" width="9.140625" style="235"/>
    <col min="12534" max="12534" width="6.42578125" style="235" customWidth="1"/>
    <col min="12535" max="12535" width="45.140625" style="235" customWidth="1"/>
    <col min="12536" max="12536" width="6.85546875" style="235" customWidth="1"/>
    <col min="12537" max="12537" width="12.140625" style="235" customWidth="1"/>
    <col min="12538" max="12538" width="8" style="235" customWidth="1"/>
    <col min="12539" max="12539" width="14.28515625" style="235" customWidth="1"/>
    <col min="12540" max="12789" width="9.140625" style="235"/>
    <col min="12790" max="12790" width="6.42578125" style="235" customWidth="1"/>
    <col min="12791" max="12791" width="45.140625" style="235" customWidth="1"/>
    <col min="12792" max="12792" width="6.85546875" style="235" customWidth="1"/>
    <col min="12793" max="12793" width="12.140625" style="235" customWidth="1"/>
    <col min="12794" max="12794" width="8" style="235" customWidth="1"/>
    <col min="12795" max="12795" width="14.28515625" style="235" customWidth="1"/>
    <col min="12796" max="13045" width="9.140625" style="235"/>
    <col min="13046" max="13046" width="6.42578125" style="235" customWidth="1"/>
    <col min="13047" max="13047" width="45.140625" style="235" customWidth="1"/>
    <col min="13048" max="13048" width="6.85546875" style="235" customWidth="1"/>
    <col min="13049" max="13049" width="12.140625" style="235" customWidth="1"/>
    <col min="13050" max="13050" width="8" style="235" customWidth="1"/>
    <col min="13051" max="13051" width="14.28515625" style="235" customWidth="1"/>
    <col min="13052" max="13301" width="9.140625" style="235"/>
    <col min="13302" max="13302" width="6.42578125" style="235" customWidth="1"/>
    <col min="13303" max="13303" width="45.140625" style="235" customWidth="1"/>
    <col min="13304" max="13304" width="6.85546875" style="235" customWidth="1"/>
    <col min="13305" max="13305" width="12.140625" style="235" customWidth="1"/>
    <col min="13306" max="13306" width="8" style="235" customWidth="1"/>
    <col min="13307" max="13307" width="14.28515625" style="235" customWidth="1"/>
    <col min="13308" max="13557" width="9.140625" style="235"/>
    <col min="13558" max="13558" width="6.42578125" style="235" customWidth="1"/>
    <col min="13559" max="13559" width="45.140625" style="235" customWidth="1"/>
    <col min="13560" max="13560" width="6.85546875" style="235" customWidth="1"/>
    <col min="13561" max="13561" width="12.140625" style="235" customWidth="1"/>
    <col min="13562" max="13562" width="8" style="235" customWidth="1"/>
    <col min="13563" max="13563" width="14.28515625" style="235" customWidth="1"/>
    <col min="13564" max="13813" width="9.140625" style="235"/>
    <col min="13814" max="13814" width="6.42578125" style="235" customWidth="1"/>
    <col min="13815" max="13815" width="45.140625" style="235" customWidth="1"/>
    <col min="13816" max="13816" width="6.85546875" style="235" customWidth="1"/>
    <col min="13817" max="13817" width="12.140625" style="235" customWidth="1"/>
    <col min="13818" max="13818" width="8" style="235" customWidth="1"/>
    <col min="13819" max="13819" width="14.28515625" style="235" customWidth="1"/>
    <col min="13820" max="14069" width="9.140625" style="235"/>
    <col min="14070" max="14070" width="6.42578125" style="235" customWidth="1"/>
    <col min="14071" max="14071" width="45.140625" style="235" customWidth="1"/>
    <col min="14072" max="14072" width="6.85546875" style="235" customWidth="1"/>
    <col min="14073" max="14073" width="12.140625" style="235" customWidth="1"/>
    <col min="14074" max="14074" width="8" style="235" customWidth="1"/>
    <col min="14075" max="14075" width="14.28515625" style="235" customWidth="1"/>
    <col min="14076" max="14325" width="9.140625" style="235"/>
    <col min="14326" max="14326" width="6.42578125" style="235" customWidth="1"/>
    <col min="14327" max="14327" width="45.140625" style="235" customWidth="1"/>
    <col min="14328" max="14328" width="6.85546875" style="235" customWidth="1"/>
    <col min="14329" max="14329" width="12.140625" style="235" customWidth="1"/>
    <col min="14330" max="14330" width="8" style="235" customWidth="1"/>
    <col min="14331" max="14331" width="14.28515625" style="235" customWidth="1"/>
    <col min="14332" max="14581" width="9.140625" style="235"/>
    <col min="14582" max="14582" width="6.42578125" style="235" customWidth="1"/>
    <col min="14583" max="14583" width="45.140625" style="235" customWidth="1"/>
    <col min="14584" max="14584" width="6.85546875" style="235" customWidth="1"/>
    <col min="14585" max="14585" width="12.140625" style="235" customWidth="1"/>
    <col min="14586" max="14586" width="8" style="235" customWidth="1"/>
    <col min="14587" max="14587" width="14.28515625" style="235" customWidth="1"/>
    <col min="14588" max="14837" width="9.140625" style="235"/>
    <col min="14838" max="14838" width="6.42578125" style="235" customWidth="1"/>
    <col min="14839" max="14839" width="45.140625" style="235" customWidth="1"/>
    <col min="14840" max="14840" width="6.85546875" style="235" customWidth="1"/>
    <col min="14841" max="14841" width="12.140625" style="235" customWidth="1"/>
    <col min="14842" max="14842" width="8" style="235" customWidth="1"/>
    <col min="14843" max="14843" width="14.28515625" style="235" customWidth="1"/>
    <col min="14844" max="15093" width="9.140625" style="235"/>
    <col min="15094" max="15094" width="6.42578125" style="235" customWidth="1"/>
    <col min="15095" max="15095" width="45.140625" style="235" customWidth="1"/>
    <col min="15096" max="15096" width="6.85546875" style="235" customWidth="1"/>
    <col min="15097" max="15097" width="12.140625" style="235" customWidth="1"/>
    <col min="15098" max="15098" width="8" style="235" customWidth="1"/>
    <col min="15099" max="15099" width="14.28515625" style="235" customWidth="1"/>
    <col min="15100" max="15349" width="9.140625" style="235"/>
    <col min="15350" max="15350" width="6.42578125" style="235" customWidth="1"/>
    <col min="15351" max="15351" width="45.140625" style="235" customWidth="1"/>
    <col min="15352" max="15352" width="6.85546875" style="235" customWidth="1"/>
    <col min="15353" max="15353" width="12.140625" style="235" customWidth="1"/>
    <col min="15354" max="15354" width="8" style="235" customWidth="1"/>
    <col min="15355" max="15355" width="14.28515625" style="235" customWidth="1"/>
    <col min="15356" max="15605" width="9.140625" style="235"/>
    <col min="15606" max="15606" width="6.42578125" style="235" customWidth="1"/>
    <col min="15607" max="15607" width="45.140625" style="235" customWidth="1"/>
    <col min="15608" max="15608" width="6.85546875" style="235" customWidth="1"/>
    <col min="15609" max="15609" width="12.140625" style="235" customWidth="1"/>
    <col min="15610" max="15610" width="8" style="235" customWidth="1"/>
    <col min="15611" max="15611" width="14.28515625" style="235" customWidth="1"/>
    <col min="15612" max="15861" width="9.140625" style="235"/>
    <col min="15862" max="15862" width="6.42578125" style="235" customWidth="1"/>
    <col min="15863" max="15863" width="45.140625" style="235" customWidth="1"/>
    <col min="15864" max="15864" width="6.85546875" style="235" customWidth="1"/>
    <col min="15865" max="15865" width="12.140625" style="235" customWidth="1"/>
    <col min="15866" max="15866" width="8" style="235" customWidth="1"/>
    <col min="15867" max="15867" width="14.28515625" style="235" customWidth="1"/>
    <col min="15868" max="16117" width="9.140625" style="235"/>
    <col min="16118" max="16118" width="6.42578125" style="235" customWidth="1"/>
    <col min="16119" max="16119" width="45.140625" style="235" customWidth="1"/>
    <col min="16120" max="16120" width="6.85546875" style="235" customWidth="1"/>
    <col min="16121" max="16121" width="12.140625" style="235" customWidth="1"/>
    <col min="16122" max="16122" width="8" style="235" customWidth="1"/>
    <col min="16123" max="16123" width="14.28515625" style="235" customWidth="1"/>
    <col min="16124" max="16384" width="9.140625" style="235"/>
  </cols>
  <sheetData>
    <row r="1" spans="1:7" s="233" customFormat="1">
      <c r="A1" s="261" t="s">
        <v>222</v>
      </c>
      <c r="B1" s="262"/>
      <c r="C1" s="262"/>
      <c r="D1" s="262"/>
      <c r="E1" s="262"/>
      <c r="F1" s="262"/>
      <c r="G1" s="232"/>
    </row>
    <row r="2" spans="1:7" s="233" customFormat="1">
      <c r="B2" s="266" t="s">
        <v>216</v>
      </c>
      <c r="C2" s="266"/>
      <c r="D2" s="266"/>
      <c r="E2" s="266"/>
      <c r="F2" s="266"/>
    </row>
    <row r="3" spans="1:7" s="233" customFormat="1">
      <c r="B3" s="266"/>
      <c r="C3" s="266"/>
      <c r="D3" s="266"/>
      <c r="E3" s="266"/>
      <c r="F3" s="266"/>
    </row>
    <row r="4" spans="1:7" ht="15.75" customHeight="1">
      <c r="A4" s="270" t="s">
        <v>219</v>
      </c>
      <c r="B4" s="270"/>
      <c r="C4" s="270"/>
      <c r="D4" s="270"/>
      <c r="E4" s="270"/>
      <c r="F4" s="270"/>
    </row>
    <row r="5" spans="1:7" ht="19.5" customHeight="1">
      <c r="A5" s="271"/>
      <c r="B5" s="271"/>
      <c r="C5" s="271"/>
      <c r="D5" s="271"/>
      <c r="E5" s="271"/>
      <c r="F5" s="271"/>
    </row>
    <row r="6" spans="1:7" ht="47.25" customHeight="1">
      <c r="A6" s="236" t="s">
        <v>84</v>
      </c>
      <c r="B6" s="237" t="s">
        <v>85</v>
      </c>
      <c r="C6" s="236" t="s">
        <v>86</v>
      </c>
      <c r="D6" s="237" t="s">
        <v>87</v>
      </c>
      <c r="E6" s="236" t="s">
        <v>88</v>
      </c>
      <c r="F6" s="237" t="s">
        <v>89</v>
      </c>
    </row>
    <row r="7" spans="1:7">
      <c r="A7" s="241"/>
      <c r="B7" s="238"/>
      <c r="C7" s="241"/>
      <c r="D7" s="241"/>
      <c r="E7" s="242"/>
      <c r="F7" s="243"/>
    </row>
    <row r="8" spans="1:7">
      <c r="A8" s="245"/>
      <c r="B8" s="240" t="s">
        <v>102</v>
      </c>
      <c r="C8" s="245"/>
      <c r="D8" s="245"/>
      <c r="E8" s="246"/>
      <c r="F8" s="247"/>
    </row>
    <row r="9" spans="1:7" ht="12" customHeight="1">
      <c r="A9" s="241"/>
      <c r="B9" s="238"/>
      <c r="C9" s="241"/>
      <c r="D9" s="258"/>
      <c r="E9" s="259"/>
      <c r="F9" s="243"/>
    </row>
    <row r="10" spans="1:7" ht="63">
      <c r="A10" s="241">
        <v>306</v>
      </c>
      <c r="B10" s="238" t="s">
        <v>113</v>
      </c>
      <c r="C10" s="241" t="s">
        <v>92</v>
      </c>
      <c r="D10" s="242">
        <f>50*2.4*2</f>
        <v>240</v>
      </c>
      <c r="E10" s="242"/>
      <c r="F10" s="243"/>
    </row>
    <row r="11" spans="1:7">
      <c r="A11" s="241"/>
      <c r="B11" s="238"/>
      <c r="C11" s="241"/>
      <c r="D11" s="242"/>
      <c r="E11" s="242"/>
      <c r="F11" s="243"/>
    </row>
    <row r="12" spans="1:7" ht="31.5">
      <c r="A12" s="241">
        <v>307</v>
      </c>
      <c r="B12" s="238" t="s">
        <v>114</v>
      </c>
      <c r="C12" s="241"/>
      <c r="D12" s="242"/>
      <c r="E12" s="242"/>
      <c r="F12" s="243"/>
      <c r="G12" s="244"/>
    </row>
    <row r="13" spans="1:7" ht="16.5" customHeight="1">
      <c r="A13" s="241"/>
      <c r="B13" s="252" t="s">
        <v>148</v>
      </c>
      <c r="C13" s="241" t="s">
        <v>92</v>
      </c>
      <c r="D13" s="242">
        <v>277.41000000000003</v>
      </c>
      <c r="E13" s="242"/>
      <c r="F13" s="243"/>
    </row>
    <row r="14" spans="1:7" ht="16.5" customHeight="1">
      <c r="A14" s="241"/>
      <c r="B14" s="252" t="s">
        <v>209</v>
      </c>
      <c r="C14" s="241" t="s">
        <v>92</v>
      </c>
      <c r="D14" s="242">
        <f>72.82+42.54</f>
        <v>115.35999999999999</v>
      </c>
      <c r="E14" s="242"/>
      <c r="F14" s="243"/>
    </row>
    <row r="15" spans="1:7">
      <c r="A15" s="241"/>
      <c r="B15" s="238"/>
      <c r="C15" s="241"/>
      <c r="D15" s="242"/>
      <c r="E15" s="242"/>
      <c r="F15" s="243"/>
    </row>
    <row r="16" spans="1:7">
      <c r="A16" s="265" t="s">
        <v>155</v>
      </c>
      <c r="B16" s="265"/>
      <c r="C16" s="265"/>
      <c r="D16" s="265"/>
      <c r="E16" s="265"/>
      <c r="F16" s="256">
        <f>SUM(F7:F15)</f>
        <v>0</v>
      </c>
      <c r="G16" s="244"/>
    </row>
    <row r="17" spans="1:8">
      <c r="A17" s="265" t="s">
        <v>116</v>
      </c>
      <c r="B17" s="265"/>
      <c r="C17" s="265"/>
      <c r="D17" s="265"/>
      <c r="E17" s="265"/>
      <c r="F17" s="257">
        <f>SUM(F16*0.2)</f>
        <v>0</v>
      </c>
      <c r="G17" s="244"/>
    </row>
    <row r="18" spans="1:8">
      <c r="A18" s="265" t="s">
        <v>117</v>
      </c>
      <c r="B18" s="265"/>
      <c r="C18" s="265"/>
      <c r="D18" s="265"/>
      <c r="E18" s="265"/>
      <c r="F18" s="256">
        <f>SUM(F16:F17)</f>
        <v>0</v>
      </c>
      <c r="G18" s="244"/>
    </row>
    <row r="22" spans="1:8">
      <c r="D22" s="235" t="s">
        <v>223</v>
      </c>
    </row>
    <row r="23" spans="1:8">
      <c r="C23" s="269" t="s">
        <v>224</v>
      </c>
      <c r="D23" s="269"/>
      <c r="H23" s="244"/>
    </row>
  </sheetData>
  <mergeCells count="7">
    <mergeCell ref="C23:D23"/>
    <mergeCell ref="A1:F1"/>
    <mergeCell ref="A16:E16"/>
    <mergeCell ref="A17:E17"/>
    <mergeCell ref="A18:E18"/>
    <mergeCell ref="B2:F3"/>
    <mergeCell ref="A4:F5"/>
  </mergeCells>
  <pageMargins left="0.70866141732283505" right="0.196850393700787" top="0.74803149606299202" bottom="0.24803149599999999" header="0.31496062992126" footer="0.31496062992126"/>
  <pageSetup paperSize="9" orientation="portrait" r:id="rId1"/>
  <headerFooter>
    <oddFooter>&amp;C&amp;P/&amp;N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B35" sqref="B35"/>
    </sheetView>
  </sheetViews>
  <sheetFormatPr defaultRowHeight="12.75"/>
  <cols>
    <col min="1" max="1" width="6.42578125" style="150" customWidth="1"/>
    <col min="2" max="2" width="51.5703125" style="150" customWidth="1"/>
    <col min="3" max="3" width="5.5703125" style="150" customWidth="1"/>
    <col min="4" max="4" width="12.140625" style="150" customWidth="1"/>
    <col min="5" max="5" width="17.7109375" style="150" customWidth="1"/>
    <col min="6" max="243" width="9.140625" style="150"/>
    <col min="244" max="244" width="6.42578125" style="150" customWidth="1"/>
    <col min="245" max="245" width="45.140625" style="150" customWidth="1"/>
    <col min="246" max="246" width="6.85546875" style="150" customWidth="1"/>
    <col min="247" max="247" width="12.140625" style="150" customWidth="1"/>
    <col min="248" max="248" width="8" style="150" customWidth="1"/>
    <col min="249" max="249" width="14.28515625" style="150" customWidth="1"/>
    <col min="250" max="499" width="9.140625" style="150"/>
    <col min="500" max="500" width="6.42578125" style="150" customWidth="1"/>
    <col min="501" max="501" width="45.140625" style="150" customWidth="1"/>
    <col min="502" max="502" width="6.85546875" style="150" customWidth="1"/>
    <col min="503" max="503" width="12.140625" style="150" customWidth="1"/>
    <col min="504" max="504" width="8" style="150" customWidth="1"/>
    <col min="505" max="505" width="14.28515625" style="150" customWidth="1"/>
    <col min="506" max="755" width="9.140625" style="150"/>
    <col min="756" max="756" width="6.42578125" style="150" customWidth="1"/>
    <col min="757" max="757" width="45.140625" style="150" customWidth="1"/>
    <col min="758" max="758" width="6.85546875" style="150" customWidth="1"/>
    <col min="759" max="759" width="12.140625" style="150" customWidth="1"/>
    <col min="760" max="760" width="8" style="150" customWidth="1"/>
    <col min="761" max="761" width="14.28515625" style="150" customWidth="1"/>
    <col min="762" max="1011" width="9.140625" style="150"/>
    <col min="1012" max="1012" width="6.42578125" style="150" customWidth="1"/>
    <col min="1013" max="1013" width="45.140625" style="150" customWidth="1"/>
    <col min="1014" max="1014" width="6.85546875" style="150" customWidth="1"/>
    <col min="1015" max="1015" width="12.140625" style="150" customWidth="1"/>
    <col min="1016" max="1016" width="8" style="150" customWidth="1"/>
    <col min="1017" max="1017" width="14.28515625" style="150" customWidth="1"/>
    <col min="1018" max="1267" width="9.140625" style="150"/>
    <col min="1268" max="1268" width="6.42578125" style="150" customWidth="1"/>
    <col min="1269" max="1269" width="45.140625" style="150" customWidth="1"/>
    <col min="1270" max="1270" width="6.85546875" style="150" customWidth="1"/>
    <col min="1271" max="1271" width="12.140625" style="150" customWidth="1"/>
    <col min="1272" max="1272" width="8" style="150" customWidth="1"/>
    <col min="1273" max="1273" width="14.28515625" style="150" customWidth="1"/>
    <col min="1274" max="1523" width="9.140625" style="150"/>
    <col min="1524" max="1524" width="6.42578125" style="150" customWidth="1"/>
    <col min="1525" max="1525" width="45.140625" style="150" customWidth="1"/>
    <col min="1526" max="1526" width="6.85546875" style="150" customWidth="1"/>
    <col min="1527" max="1527" width="12.140625" style="150" customWidth="1"/>
    <col min="1528" max="1528" width="8" style="150" customWidth="1"/>
    <col min="1529" max="1529" width="14.28515625" style="150" customWidth="1"/>
    <col min="1530" max="1779" width="9.140625" style="150"/>
    <col min="1780" max="1780" width="6.42578125" style="150" customWidth="1"/>
    <col min="1781" max="1781" width="45.140625" style="150" customWidth="1"/>
    <col min="1782" max="1782" width="6.85546875" style="150" customWidth="1"/>
    <col min="1783" max="1783" width="12.140625" style="150" customWidth="1"/>
    <col min="1784" max="1784" width="8" style="150" customWidth="1"/>
    <col min="1785" max="1785" width="14.28515625" style="150" customWidth="1"/>
    <col min="1786" max="2035" width="9.140625" style="150"/>
    <col min="2036" max="2036" width="6.42578125" style="150" customWidth="1"/>
    <col min="2037" max="2037" width="45.140625" style="150" customWidth="1"/>
    <col min="2038" max="2038" width="6.85546875" style="150" customWidth="1"/>
    <col min="2039" max="2039" width="12.140625" style="150" customWidth="1"/>
    <col min="2040" max="2040" width="8" style="150" customWidth="1"/>
    <col min="2041" max="2041" width="14.28515625" style="150" customWidth="1"/>
    <col min="2042" max="2291" width="9.140625" style="150"/>
    <col min="2292" max="2292" width="6.42578125" style="150" customWidth="1"/>
    <col min="2293" max="2293" width="45.140625" style="150" customWidth="1"/>
    <col min="2294" max="2294" width="6.85546875" style="150" customWidth="1"/>
    <col min="2295" max="2295" width="12.140625" style="150" customWidth="1"/>
    <col min="2296" max="2296" width="8" style="150" customWidth="1"/>
    <col min="2297" max="2297" width="14.28515625" style="150" customWidth="1"/>
    <col min="2298" max="2547" width="9.140625" style="150"/>
    <col min="2548" max="2548" width="6.42578125" style="150" customWidth="1"/>
    <col min="2549" max="2549" width="45.140625" style="150" customWidth="1"/>
    <col min="2550" max="2550" width="6.85546875" style="150" customWidth="1"/>
    <col min="2551" max="2551" width="12.140625" style="150" customWidth="1"/>
    <col min="2552" max="2552" width="8" style="150" customWidth="1"/>
    <col min="2553" max="2553" width="14.28515625" style="150" customWidth="1"/>
    <col min="2554" max="2803" width="9.140625" style="150"/>
    <col min="2804" max="2804" width="6.42578125" style="150" customWidth="1"/>
    <col min="2805" max="2805" width="45.140625" style="150" customWidth="1"/>
    <col min="2806" max="2806" width="6.85546875" style="150" customWidth="1"/>
    <col min="2807" max="2807" width="12.140625" style="150" customWidth="1"/>
    <col min="2808" max="2808" width="8" style="150" customWidth="1"/>
    <col min="2809" max="2809" width="14.28515625" style="150" customWidth="1"/>
    <col min="2810" max="3059" width="9.140625" style="150"/>
    <col min="3060" max="3060" width="6.42578125" style="150" customWidth="1"/>
    <col min="3061" max="3061" width="45.140625" style="150" customWidth="1"/>
    <col min="3062" max="3062" width="6.85546875" style="150" customWidth="1"/>
    <col min="3063" max="3063" width="12.140625" style="150" customWidth="1"/>
    <col min="3064" max="3064" width="8" style="150" customWidth="1"/>
    <col min="3065" max="3065" width="14.28515625" style="150" customWidth="1"/>
    <col min="3066" max="3315" width="9.140625" style="150"/>
    <col min="3316" max="3316" width="6.42578125" style="150" customWidth="1"/>
    <col min="3317" max="3317" width="45.140625" style="150" customWidth="1"/>
    <col min="3318" max="3318" width="6.85546875" style="150" customWidth="1"/>
    <col min="3319" max="3319" width="12.140625" style="150" customWidth="1"/>
    <col min="3320" max="3320" width="8" style="150" customWidth="1"/>
    <col min="3321" max="3321" width="14.28515625" style="150" customWidth="1"/>
    <col min="3322" max="3571" width="9.140625" style="150"/>
    <col min="3572" max="3572" width="6.42578125" style="150" customWidth="1"/>
    <col min="3573" max="3573" width="45.140625" style="150" customWidth="1"/>
    <col min="3574" max="3574" width="6.85546875" style="150" customWidth="1"/>
    <col min="3575" max="3575" width="12.140625" style="150" customWidth="1"/>
    <col min="3576" max="3576" width="8" style="150" customWidth="1"/>
    <col min="3577" max="3577" width="14.28515625" style="150" customWidth="1"/>
    <col min="3578" max="3827" width="9.140625" style="150"/>
    <col min="3828" max="3828" width="6.42578125" style="150" customWidth="1"/>
    <col min="3829" max="3829" width="45.140625" style="150" customWidth="1"/>
    <col min="3830" max="3830" width="6.85546875" style="150" customWidth="1"/>
    <col min="3831" max="3831" width="12.140625" style="150" customWidth="1"/>
    <col min="3832" max="3832" width="8" style="150" customWidth="1"/>
    <col min="3833" max="3833" width="14.28515625" style="150" customWidth="1"/>
    <col min="3834" max="4083" width="9.140625" style="150"/>
    <col min="4084" max="4084" width="6.42578125" style="150" customWidth="1"/>
    <col min="4085" max="4085" width="45.140625" style="150" customWidth="1"/>
    <col min="4086" max="4086" width="6.85546875" style="150" customWidth="1"/>
    <col min="4087" max="4087" width="12.140625" style="150" customWidth="1"/>
    <col min="4088" max="4088" width="8" style="150" customWidth="1"/>
    <col min="4089" max="4089" width="14.28515625" style="150" customWidth="1"/>
    <col min="4090" max="4339" width="9.140625" style="150"/>
    <col min="4340" max="4340" width="6.42578125" style="150" customWidth="1"/>
    <col min="4341" max="4341" width="45.140625" style="150" customWidth="1"/>
    <col min="4342" max="4342" width="6.85546875" style="150" customWidth="1"/>
    <col min="4343" max="4343" width="12.140625" style="150" customWidth="1"/>
    <col min="4344" max="4344" width="8" style="150" customWidth="1"/>
    <col min="4345" max="4345" width="14.28515625" style="150" customWidth="1"/>
    <col min="4346" max="4595" width="9.140625" style="150"/>
    <col min="4596" max="4596" width="6.42578125" style="150" customWidth="1"/>
    <col min="4597" max="4597" width="45.140625" style="150" customWidth="1"/>
    <col min="4598" max="4598" width="6.85546875" style="150" customWidth="1"/>
    <col min="4599" max="4599" width="12.140625" style="150" customWidth="1"/>
    <col min="4600" max="4600" width="8" style="150" customWidth="1"/>
    <col min="4601" max="4601" width="14.28515625" style="150" customWidth="1"/>
    <col min="4602" max="4851" width="9.140625" style="150"/>
    <col min="4852" max="4852" width="6.42578125" style="150" customWidth="1"/>
    <col min="4853" max="4853" width="45.140625" style="150" customWidth="1"/>
    <col min="4854" max="4854" width="6.85546875" style="150" customWidth="1"/>
    <col min="4855" max="4855" width="12.140625" style="150" customWidth="1"/>
    <col min="4856" max="4856" width="8" style="150" customWidth="1"/>
    <col min="4857" max="4857" width="14.28515625" style="150" customWidth="1"/>
    <col min="4858" max="5107" width="9.140625" style="150"/>
    <col min="5108" max="5108" width="6.42578125" style="150" customWidth="1"/>
    <col min="5109" max="5109" width="45.140625" style="150" customWidth="1"/>
    <col min="5110" max="5110" width="6.85546875" style="150" customWidth="1"/>
    <col min="5111" max="5111" width="12.140625" style="150" customWidth="1"/>
    <col min="5112" max="5112" width="8" style="150" customWidth="1"/>
    <col min="5113" max="5113" width="14.28515625" style="150" customWidth="1"/>
    <col min="5114" max="5363" width="9.140625" style="150"/>
    <col min="5364" max="5364" width="6.42578125" style="150" customWidth="1"/>
    <col min="5365" max="5365" width="45.140625" style="150" customWidth="1"/>
    <col min="5366" max="5366" width="6.85546875" style="150" customWidth="1"/>
    <col min="5367" max="5367" width="12.140625" style="150" customWidth="1"/>
    <col min="5368" max="5368" width="8" style="150" customWidth="1"/>
    <col min="5369" max="5369" width="14.28515625" style="150" customWidth="1"/>
    <col min="5370" max="5619" width="9.140625" style="150"/>
    <col min="5620" max="5620" width="6.42578125" style="150" customWidth="1"/>
    <col min="5621" max="5621" width="45.140625" style="150" customWidth="1"/>
    <col min="5622" max="5622" width="6.85546875" style="150" customWidth="1"/>
    <col min="5623" max="5623" width="12.140625" style="150" customWidth="1"/>
    <col min="5624" max="5624" width="8" style="150" customWidth="1"/>
    <col min="5625" max="5625" width="14.28515625" style="150" customWidth="1"/>
    <col min="5626" max="5875" width="9.140625" style="150"/>
    <col min="5876" max="5876" width="6.42578125" style="150" customWidth="1"/>
    <col min="5877" max="5877" width="45.140625" style="150" customWidth="1"/>
    <col min="5878" max="5878" width="6.85546875" style="150" customWidth="1"/>
    <col min="5879" max="5879" width="12.140625" style="150" customWidth="1"/>
    <col min="5880" max="5880" width="8" style="150" customWidth="1"/>
    <col min="5881" max="5881" width="14.28515625" style="150" customWidth="1"/>
    <col min="5882" max="6131" width="9.140625" style="150"/>
    <col min="6132" max="6132" width="6.42578125" style="150" customWidth="1"/>
    <col min="6133" max="6133" width="45.140625" style="150" customWidth="1"/>
    <col min="6134" max="6134" width="6.85546875" style="150" customWidth="1"/>
    <col min="6135" max="6135" width="12.140625" style="150" customWidth="1"/>
    <col min="6136" max="6136" width="8" style="150" customWidth="1"/>
    <col min="6137" max="6137" width="14.28515625" style="150" customWidth="1"/>
    <col min="6138" max="6387" width="9.140625" style="150"/>
    <col min="6388" max="6388" width="6.42578125" style="150" customWidth="1"/>
    <col min="6389" max="6389" width="45.140625" style="150" customWidth="1"/>
    <col min="6390" max="6390" width="6.85546875" style="150" customWidth="1"/>
    <col min="6391" max="6391" width="12.140625" style="150" customWidth="1"/>
    <col min="6392" max="6392" width="8" style="150" customWidth="1"/>
    <col min="6393" max="6393" width="14.28515625" style="150" customWidth="1"/>
    <col min="6394" max="6643" width="9.140625" style="150"/>
    <col min="6644" max="6644" width="6.42578125" style="150" customWidth="1"/>
    <col min="6645" max="6645" width="45.140625" style="150" customWidth="1"/>
    <col min="6646" max="6646" width="6.85546875" style="150" customWidth="1"/>
    <col min="6647" max="6647" width="12.140625" style="150" customWidth="1"/>
    <col min="6648" max="6648" width="8" style="150" customWidth="1"/>
    <col min="6649" max="6649" width="14.28515625" style="150" customWidth="1"/>
    <col min="6650" max="6899" width="9.140625" style="150"/>
    <col min="6900" max="6900" width="6.42578125" style="150" customWidth="1"/>
    <col min="6901" max="6901" width="45.140625" style="150" customWidth="1"/>
    <col min="6902" max="6902" width="6.85546875" style="150" customWidth="1"/>
    <col min="6903" max="6903" width="12.140625" style="150" customWidth="1"/>
    <col min="6904" max="6904" width="8" style="150" customWidth="1"/>
    <col min="6905" max="6905" width="14.28515625" style="150" customWidth="1"/>
    <col min="6906" max="7155" width="9.140625" style="150"/>
    <col min="7156" max="7156" width="6.42578125" style="150" customWidth="1"/>
    <col min="7157" max="7157" width="45.140625" style="150" customWidth="1"/>
    <col min="7158" max="7158" width="6.85546875" style="150" customWidth="1"/>
    <col min="7159" max="7159" width="12.140625" style="150" customWidth="1"/>
    <col min="7160" max="7160" width="8" style="150" customWidth="1"/>
    <col min="7161" max="7161" width="14.28515625" style="150" customWidth="1"/>
    <col min="7162" max="7411" width="9.140625" style="150"/>
    <col min="7412" max="7412" width="6.42578125" style="150" customWidth="1"/>
    <col min="7413" max="7413" width="45.140625" style="150" customWidth="1"/>
    <col min="7414" max="7414" width="6.85546875" style="150" customWidth="1"/>
    <col min="7415" max="7415" width="12.140625" style="150" customWidth="1"/>
    <col min="7416" max="7416" width="8" style="150" customWidth="1"/>
    <col min="7417" max="7417" width="14.28515625" style="150" customWidth="1"/>
    <col min="7418" max="7667" width="9.140625" style="150"/>
    <col min="7668" max="7668" width="6.42578125" style="150" customWidth="1"/>
    <col min="7669" max="7669" width="45.140625" style="150" customWidth="1"/>
    <col min="7670" max="7670" width="6.85546875" style="150" customWidth="1"/>
    <col min="7671" max="7671" width="12.140625" style="150" customWidth="1"/>
    <col min="7672" max="7672" width="8" style="150" customWidth="1"/>
    <col min="7673" max="7673" width="14.28515625" style="150" customWidth="1"/>
    <col min="7674" max="7923" width="9.140625" style="150"/>
    <col min="7924" max="7924" width="6.42578125" style="150" customWidth="1"/>
    <col min="7925" max="7925" width="45.140625" style="150" customWidth="1"/>
    <col min="7926" max="7926" width="6.85546875" style="150" customWidth="1"/>
    <col min="7927" max="7927" width="12.140625" style="150" customWidth="1"/>
    <col min="7928" max="7928" width="8" style="150" customWidth="1"/>
    <col min="7929" max="7929" width="14.28515625" style="150" customWidth="1"/>
    <col min="7930" max="8179" width="9.140625" style="150"/>
    <col min="8180" max="8180" width="6.42578125" style="150" customWidth="1"/>
    <col min="8181" max="8181" width="45.140625" style="150" customWidth="1"/>
    <col min="8182" max="8182" width="6.85546875" style="150" customWidth="1"/>
    <col min="8183" max="8183" width="12.140625" style="150" customWidth="1"/>
    <col min="8184" max="8184" width="8" style="150" customWidth="1"/>
    <col min="8185" max="8185" width="14.28515625" style="150" customWidth="1"/>
    <col min="8186" max="8435" width="9.140625" style="150"/>
    <col min="8436" max="8436" width="6.42578125" style="150" customWidth="1"/>
    <col min="8437" max="8437" width="45.140625" style="150" customWidth="1"/>
    <col min="8438" max="8438" width="6.85546875" style="150" customWidth="1"/>
    <col min="8439" max="8439" width="12.140625" style="150" customWidth="1"/>
    <col min="8440" max="8440" width="8" style="150" customWidth="1"/>
    <col min="8441" max="8441" width="14.28515625" style="150" customWidth="1"/>
    <col min="8442" max="8691" width="9.140625" style="150"/>
    <col min="8692" max="8692" width="6.42578125" style="150" customWidth="1"/>
    <col min="8693" max="8693" width="45.140625" style="150" customWidth="1"/>
    <col min="8694" max="8694" width="6.85546875" style="150" customWidth="1"/>
    <col min="8695" max="8695" width="12.140625" style="150" customWidth="1"/>
    <col min="8696" max="8696" width="8" style="150" customWidth="1"/>
    <col min="8697" max="8697" width="14.28515625" style="150" customWidth="1"/>
    <col min="8698" max="8947" width="9.140625" style="150"/>
    <col min="8948" max="8948" width="6.42578125" style="150" customWidth="1"/>
    <col min="8949" max="8949" width="45.140625" style="150" customWidth="1"/>
    <col min="8950" max="8950" width="6.85546875" style="150" customWidth="1"/>
    <col min="8951" max="8951" width="12.140625" style="150" customWidth="1"/>
    <col min="8952" max="8952" width="8" style="150" customWidth="1"/>
    <col min="8953" max="8953" width="14.28515625" style="150" customWidth="1"/>
    <col min="8954" max="9203" width="9.140625" style="150"/>
    <col min="9204" max="9204" width="6.42578125" style="150" customWidth="1"/>
    <col min="9205" max="9205" width="45.140625" style="150" customWidth="1"/>
    <col min="9206" max="9206" width="6.85546875" style="150" customWidth="1"/>
    <col min="9207" max="9207" width="12.140625" style="150" customWidth="1"/>
    <col min="9208" max="9208" width="8" style="150" customWidth="1"/>
    <col min="9209" max="9209" width="14.28515625" style="150" customWidth="1"/>
    <col min="9210" max="9459" width="9.140625" style="150"/>
    <col min="9460" max="9460" width="6.42578125" style="150" customWidth="1"/>
    <col min="9461" max="9461" width="45.140625" style="150" customWidth="1"/>
    <col min="9462" max="9462" width="6.85546875" style="150" customWidth="1"/>
    <col min="9463" max="9463" width="12.140625" style="150" customWidth="1"/>
    <col min="9464" max="9464" width="8" style="150" customWidth="1"/>
    <col min="9465" max="9465" width="14.28515625" style="150" customWidth="1"/>
    <col min="9466" max="9715" width="9.140625" style="150"/>
    <col min="9716" max="9716" width="6.42578125" style="150" customWidth="1"/>
    <col min="9717" max="9717" width="45.140625" style="150" customWidth="1"/>
    <col min="9718" max="9718" width="6.85546875" style="150" customWidth="1"/>
    <col min="9719" max="9719" width="12.140625" style="150" customWidth="1"/>
    <col min="9720" max="9720" width="8" style="150" customWidth="1"/>
    <col min="9721" max="9721" width="14.28515625" style="150" customWidth="1"/>
    <col min="9722" max="9971" width="9.140625" style="150"/>
    <col min="9972" max="9972" width="6.42578125" style="150" customWidth="1"/>
    <col min="9973" max="9973" width="45.140625" style="150" customWidth="1"/>
    <col min="9974" max="9974" width="6.85546875" style="150" customWidth="1"/>
    <col min="9975" max="9975" width="12.140625" style="150" customWidth="1"/>
    <col min="9976" max="9976" width="8" style="150" customWidth="1"/>
    <col min="9977" max="9977" width="14.28515625" style="150" customWidth="1"/>
    <col min="9978" max="10227" width="9.140625" style="150"/>
    <col min="10228" max="10228" width="6.42578125" style="150" customWidth="1"/>
    <col min="10229" max="10229" width="45.140625" style="150" customWidth="1"/>
    <col min="10230" max="10230" width="6.85546875" style="150" customWidth="1"/>
    <col min="10231" max="10231" width="12.140625" style="150" customWidth="1"/>
    <col min="10232" max="10232" width="8" style="150" customWidth="1"/>
    <col min="10233" max="10233" width="14.28515625" style="150" customWidth="1"/>
    <col min="10234" max="10483" width="9.140625" style="150"/>
    <col min="10484" max="10484" width="6.42578125" style="150" customWidth="1"/>
    <col min="10485" max="10485" width="45.140625" style="150" customWidth="1"/>
    <col min="10486" max="10486" width="6.85546875" style="150" customWidth="1"/>
    <col min="10487" max="10487" width="12.140625" style="150" customWidth="1"/>
    <col min="10488" max="10488" width="8" style="150" customWidth="1"/>
    <col min="10489" max="10489" width="14.28515625" style="150" customWidth="1"/>
    <col min="10490" max="10739" width="9.140625" style="150"/>
    <col min="10740" max="10740" width="6.42578125" style="150" customWidth="1"/>
    <col min="10741" max="10741" width="45.140625" style="150" customWidth="1"/>
    <col min="10742" max="10742" width="6.85546875" style="150" customWidth="1"/>
    <col min="10743" max="10743" width="12.140625" style="150" customWidth="1"/>
    <col min="10744" max="10744" width="8" style="150" customWidth="1"/>
    <col min="10745" max="10745" width="14.28515625" style="150" customWidth="1"/>
    <col min="10746" max="10995" width="9.140625" style="150"/>
    <col min="10996" max="10996" width="6.42578125" style="150" customWidth="1"/>
    <col min="10997" max="10997" width="45.140625" style="150" customWidth="1"/>
    <col min="10998" max="10998" width="6.85546875" style="150" customWidth="1"/>
    <col min="10999" max="10999" width="12.140625" style="150" customWidth="1"/>
    <col min="11000" max="11000" width="8" style="150" customWidth="1"/>
    <col min="11001" max="11001" width="14.28515625" style="150" customWidth="1"/>
    <col min="11002" max="11251" width="9.140625" style="150"/>
    <col min="11252" max="11252" width="6.42578125" style="150" customWidth="1"/>
    <col min="11253" max="11253" width="45.140625" style="150" customWidth="1"/>
    <col min="11254" max="11254" width="6.85546875" style="150" customWidth="1"/>
    <col min="11255" max="11255" width="12.140625" style="150" customWidth="1"/>
    <col min="11256" max="11256" width="8" style="150" customWidth="1"/>
    <col min="11257" max="11257" width="14.28515625" style="150" customWidth="1"/>
    <col min="11258" max="11507" width="9.140625" style="150"/>
    <col min="11508" max="11508" width="6.42578125" style="150" customWidth="1"/>
    <col min="11509" max="11509" width="45.140625" style="150" customWidth="1"/>
    <col min="11510" max="11510" width="6.85546875" style="150" customWidth="1"/>
    <col min="11511" max="11511" width="12.140625" style="150" customWidth="1"/>
    <col min="11512" max="11512" width="8" style="150" customWidth="1"/>
    <col min="11513" max="11513" width="14.28515625" style="150" customWidth="1"/>
    <col min="11514" max="11763" width="9.140625" style="150"/>
    <col min="11764" max="11764" width="6.42578125" style="150" customWidth="1"/>
    <col min="11765" max="11765" width="45.140625" style="150" customWidth="1"/>
    <col min="11766" max="11766" width="6.85546875" style="150" customWidth="1"/>
    <col min="11767" max="11767" width="12.140625" style="150" customWidth="1"/>
    <col min="11768" max="11768" width="8" style="150" customWidth="1"/>
    <col min="11769" max="11769" width="14.28515625" style="150" customWidth="1"/>
    <col min="11770" max="12019" width="9.140625" style="150"/>
    <col min="12020" max="12020" width="6.42578125" style="150" customWidth="1"/>
    <col min="12021" max="12021" width="45.140625" style="150" customWidth="1"/>
    <col min="12022" max="12022" width="6.85546875" style="150" customWidth="1"/>
    <col min="12023" max="12023" width="12.140625" style="150" customWidth="1"/>
    <col min="12024" max="12024" width="8" style="150" customWidth="1"/>
    <col min="12025" max="12025" width="14.28515625" style="150" customWidth="1"/>
    <col min="12026" max="12275" width="9.140625" style="150"/>
    <col min="12276" max="12276" width="6.42578125" style="150" customWidth="1"/>
    <col min="12277" max="12277" width="45.140625" style="150" customWidth="1"/>
    <col min="12278" max="12278" width="6.85546875" style="150" customWidth="1"/>
    <col min="12279" max="12279" width="12.140625" style="150" customWidth="1"/>
    <col min="12280" max="12280" width="8" style="150" customWidth="1"/>
    <col min="12281" max="12281" width="14.28515625" style="150" customWidth="1"/>
    <col min="12282" max="12531" width="9.140625" style="150"/>
    <col min="12532" max="12532" width="6.42578125" style="150" customWidth="1"/>
    <col min="12533" max="12533" width="45.140625" style="150" customWidth="1"/>
    <col min="12534" max="12534" width="6.85546875" style="150" customWidth="1"/>
    <col min="12535" max="12535" width="12.140625" style="150" customWidth="1"/>
    <col min="12536" max="12536" width="8" style="150" customWidth="1"/>
    <col min="12537" max="12537" width="14.28515625" style="150" customWidth="1"/>
    <col min="12538" max="12787" width="9.140625" style="150"/>
    <col min="12788" max="12788" width="6.42578125" style="150" customWidth="1"/>
    <col min="12789" max="12789" width="45.140625" style="150" customWidth="1"/>
    <col min="12790" max="12790" width="6.85546875" style="150" customWidth="1"/>
    <col min="12791" max="12791" width="12.140625" style="150" customWidth="1"/>
    <col min="12792" max="12792" width="8" style="150" customWidth="1"/>
    <col min="12793" max="12793" width="14.28515625" style="150" customWidth="1"/>
    <col min="12794" max="13043" width="9.140625" style="150"/>
    <col min="13044" max="13044" width="6.42578125" style="150" customWidth="1"/>
    <col min="13045" max="13045" width="45.140625" style="150" customWidth="1"/>
    <col min="13046" max="13046" width="6.85546875" style="150" customWidth="1"/>
    <col min="13047" max="13047" width="12.140625" style="150" customWidth="1"/>
    <col min="13048" max="13048" width="8" style="150" customWidth="1"/>
    <col min="13049" max="13049" width="14.28515625" style="150" customWidth="1"/>
    <col min="13050" max="13299" width="9.140625" style="150"/>
    <col min="13300" max="13300" width="6.42578125" style="150" customWidth="1"/>
    <col min="13301" max="13301" width="45.140625" style="150" customWidth="1"/>
    <col min="13302" max="13302" width="6.85546875" style="150" customWidth="1"/>
    <col min="13303" max="13303" width="12.140625" style="150" customWidth="1"/>
    <col min="13304" max="13304" width="8" style="150" customWidth="1"/>
    <col min="13305" max="13305" width="14.28515625" style="150" customWidth="1"/>
    <col min="13306" max="13555" width="9.140625" style="150"/>
    <col min="13556" max="13556" width="6.42578125" style="150" customWidth="1"/>
    <col min="13557" max="13557" width="45.140625" style="150" customWidth="1"/>
    <col min="13558" max="13558" width="6.85546875" style="150" customWidth="1"/>
    <col min="13559" max="13559" width="12.140625" style="150" customWidth="1"/>
    <col min="13560" max="13560" width="8" style="150" customWidth="1"/>
    <col min="13561" max="13561" width="14.28515625" style="150" customWidth="1"/>
    <col min="13562" max="13811" width="9.140625" style="150"/>
    <col min="13812" max="13812" width="6.42578125" style="150" customWidth="1"/>
    <col min="13813" max="13813" width="45.140625" style="150" customWidth="1"/>
    <col min="13814" max="13814" width="6.85546875" style="150" customWidth="1"/>
    <col min="13815" max="13815" width="12.140625" style="150" customWidth="1"/>
    <col min="13816" max="13816" width="8" style="150" customWidth="1"/>
    <col min="13817" max="13817" width="14.28515625" style="150" customWidth="1"/>
    <col min="13818" max="14067" width="9.140625" style="150"/>
    <col min="14068" max="14068" width="6.42578125" style="150" customWidth="1"/>
    <col min="14069" max="14069" width="45.140625" style="150" customWidth="1"/>
    <col min="14070" max="14070" width="6.85546875" style="150" customWidth="1"/>
    <col min="14071" max="14071" width="12.140625" style="150" customWidth="1"/>
    <col min="14072" max="14072" width="8" style="150" customWidth="1"/>
    <col min="14073" max="14073" width="14.28515625" style="150" customWidth="1"/>
    <col min="14074" max="14323" width="9.140625" style="150"/>
    <col min="14324" max="14324" width="6.42578125" style="150" customWidth="1"/>
    <col min="14325" max="14325" width="45.140625" style="150" customWidth="1"/>
    <col min="14326" max="14326" width="6.85546875" style="150" customWidth="1"/>
    <col min="14327" max="14327" width="12.140625" style="150" customWidth="1"/>
    <col min="14328" max="14328" width="8" style="150" customWidth="1"/>
    <col min="14329" max="14329" width="14.28515625" style="150" customWidth="1"/>
    <col min="14330" max="14579" width="9.140625" style="150"/>
    <col min="14580" max="14580" width="6.42578125" style="150" customWidth="1"/>
    <col min="14581" max="14581" width="45.140625" style="150" customWidth="1"/>
    <col min="14582" max="14582" width="6.85546875" style="150" customWidth="1"/>
    <col min="14583" max="14583" width="12.140625" style="150" customWidth="1"/>
    <col min="14584" max="14584" width="8" style="150" customWidth="1"/>
    <col min="14585" max="14585" width="14.28515625" style="150" customWidth="1"/>
    <col min="14586" max="14835" width="9.140625" style="150"/>
    <col min="14836" max="14836" width="6.42578125" style="150" customWidth="1"/>
    <col min="14837" max="14837" width="45.140625" style="150" customWidth="1"/>
    <col min="14838" max="14838" width="6.85546875" style="150" customWidth="1"/>
    <col min="14839" max="14839" width="12.140625" style="150" customWidth="1"/>
    <col min="14840" max="14840" width="8" style="150" customWidth="1"/>
    <col min="14841" max="14841" width="14.28515625" style="150" customWidth="1"/>
    <col min="14842" max="15091" width="9.140625" style="150"/>
    <col min="15092" max="15092" width="6.42578125" style="150" customWidth="1"/>
    <col min="15093" max="15093" width="45.140625" style="150" customWidth="1"/>
    <col min="15094" max="15094" width="6.85546875" style="150" customWidth="1"/>
    <col min="15095" max="15095" width="12.140625" style="150" customWidth="1"/>
    <col min="15096" max="15096" width="8" style="150" customWidth="1"/>
    <col min="15097" max="15097" width="14.28515625" style="150" customWidth="1"/>
    <col min="15098" max="15347" width="9.140625" style="150"/>
    <col min="15348" max="15348" width="6.42578125" style="150" customWidth="1"/>
    <col min="15349" max="15349" width="45.140625" style="150" customWidth="1"/>
    <col min="15350" max="15350" width="6.85546875" style="150" customWidth="1"/>
    <col min="15351" max="15351" width="12.140625" style="150" customWidth="1"/>
    <col min="15352" max="15352" width="8" style="150" customWidth="1"/>
    <col min="15353" max="15353" width="14.28515625" style="150" customWidth="1"/>
    <col min="15354" max="15603" width="9.140625" style="150"/>
    <col min="15604" max="15604" width="6.42578125" style="150" customWidth="1"/>
    <col min="15605" max="15605" width="45.140625" style="150" customWidth="1"/>
    <col min="15606" max="15606" width="6.85546875" style="150" customWidth="1"/>
    <col min="15607" max="15607" width="12.140625" style="150" customWidth="1"/>
    <col min="15608" max="15608" width="8" style="150" customWidth="1"/>
    <col min="15609" max="15609" width="14.28515625" style="150" customWidth="1"/>
    <col min="15610" max="15859" width="9.140625" style="150"/>
    <col min="15860" max="15860" width="6.42578125" style="150" customWidth="1"/>
    <col min="15861" max="15861" width="45.140625" style="150" customWidth="1"/>
    <col min="15862" max="15862" width="6.85546875" style="150" customWidth="1"/>
    <col min="15863" max="15863" width="12.140625" style="150" customWidth="1"/>
    <col min="15864" max="15864" width="8" style="150" customWidth="1"/>
    <col min="15865" max="15865" width="14.28515625" style="150" customWidth="1"/>
    <col min="15866" max="16115" width="9.140625" style="150"/>
    <col min="16116" max="16116" width="6.42578125" style="150" customWidth="1"/>
    <col min="16117" max="16117" width="45.140625" style="150" customWidth="1"/>
    <col min="16118" max="16118" width="6.85546875" style="150" customWidth="1"/>
    <col min="16119" max="16119" width="12.140625" style="150" customWidth="1"/>
    <col min="16120" max="16120" width="8" style="150" customWidth="1"/>
    <col min="16121" max="16121" width="14.28515625" style="150" customWidth="1"/>
    <col min="16122" max="16384" width="9.140625" style="150"/>
  </cols>
  <sheetData>
    <row r="1" spans="1:6" ht="19.5" customHeight="1">
      <c r="A1" s="267" t="s">
        <v>227</v>
      </c>
      <c r="B1" s="268"/>
      <c r="C1" s="268"/>
      <c r="D1" s="268"/>
    </row>
    <row r="2" spans="1:6" ht="47.25" customHeight="1">
      <c r="A2" s="225" t="s">
        <v>84</v>
      </c>
      <c r="B2" s="143" t="s">
        <v>85</v>
      </c>
      <c r="C2" s="225" t="s">
        <v>86</v>
      </c>
      <c r="D2" s="143" t="s">
        <v>87</v>
      </c>
    </row>
    <row r="3" spans="1:6">
      <c r="A3" s="144"/>
      <c r="B3" s="151"/>
      <c r="C3" s="144"/>
      <c r="D3" s="144"/>
    </row>
    <row r="4" spans="1:6">
      <c r="A4" s="157"/>
      <c r="B4" s="153" t="s">
        <v>102</v>
      </c>
      <c r="C4" s="157"/>
      <c r="D4" s="157"/>
    </row>
    <row r="5" spans="1:6" ht="12" customHeight="1">
      <c r="A5" s="144"/>
      <c r="B5" s="151"/>
      <c r="C5" s="144"/>
      <c r="D5" s="163"/>
      <c r="E5" s="162"/>
    </row>
    <row r="6" spans="1:6" ht="51">
      <c r="A6" s="144">
        <v>306</v>
      </c>
      <c r="B6" s="151" t="s">
        <v>113</v>
      </c>
      <c r="C6" s="144" t="s">
        <v>92</v>
      </c>
      <c r="D6" s="154">
        <f>50*2.4*2</f>
        <v>240</v>
      </c>
      <c r="F6" s="162"/>
    </row>
    <row r="7" spans="1:6">
      <c r="A7" s="144"/>
      <c r="B7" s="151"/>
      <c r="C7" s="144"/>
      <c r="D7" s="154"/>
    </row>
    <row r="8" spans="1:6" ht="25.5">
      <c r="A8" s="144">
        <v>307</v>
      </c>
      <c r="B8" s="151" t="s">
        <v>114</v>
      </c>
      <c r="C8" s="144" t="s">
        <v>92</v>
      </c>
      <c r="D8" s="154">
        <f>SUM(D9+D10)</f>
        <v>392.77</v>
      </c>
      <c r="E8" s="156"/>
    </row>
    <row r="9" spans="1:6" ht="16.5" customHeight="1">
      <c r="A9" s="144"/>
      <c r="B9" s="222" t="s">
        <v>148</v>
      </c>
      <c r="C9" s="144" t="s">
        <v>92</v>
      </c>
      <c r="D9" s="154">
        <v>277.41000000000003</v>
      </c>
    </row>
    <row r="10" spans="1:6" ht="16.5" customHeight="1">
      <c r="A10" s="144"/>
      <c r="B10" s="222" t="s">
        <v>209</v>
      </c>
      <c r="C10" s="144" t="s">
        <v>92</v>
      </c>
      <c r="D10" s="154">
        <f>72.82+42.54</f>
        <v>115.35999999999999</v>
      </c>
    </row>
    <row r="11" spans="1:6">
      <c r="A11" s="144"/>
      <c r="B11" s="151"/>
      <c r="C11" s="144"/>
      <c r="D11" s="154"/>
    </row>
    <row r="13" spans="1:6">
      <c r="B13" s="228"/>
    </row>
    <row r="14" spans="1:6">
      <c r="B14" s="228"/>
    </row>
    <row r="15" spans="1:6">
      <c r="F15" s="156"/>
    </row>
  </sheetData>
  <mergeCells count="1">
    <mergeCell ref="A1:D1"/>
  </mergeCells>
  <pageMargins left="0.70866141732283505" right="0.196850393700787" top="0.74803149606299202" bottom="0.24803149599999999" header="0.31496062992126" footer="0.31496062992126"/>
  <pageSetup paperSize="9" orientation="portrait" r:id="rId1"/>
  <headerFoot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83"/>
  <sheetViews>
    <sheetView workbookViewId="0">
      <selection activeCell="H12" sqref="H12"/>
    </sheetView>
  </sheetViews>
  <sheetFormatPr defaultRowHeight="14.25"/>
  <cols>
    <col min="1" max="1" width="6.42578125" style="150" customWidth="1"/>
    <col min="2" max="2" width="51.5703125" style="150" customWidth="1"/>
    <col min="3" max="3" width="5.5703125" style="150" customWidth="1"/>
    <col min="4" max="4" width="12.140625" style="150" customWidth="1"/>
    <col min="5" max="5" width="6.140625" style="150" customWidth="1"/>
    <col min="6" max="6" width="13" style="150" customWidth="1"/>
    <col min="7" max="7" width="17.7109375" style="230" customWidth="1"/>
    <col min="8" max="245" width="9.140625" style="150"/>
    <col min="246" max="246" width="6.42578125" style="150" customWidth="1"/>
    <col min="247" max="247" width="45.140625" style="150" customWidth="1"/>
    <col min="248" max="248" width="6.85546875" style="150" customWidth="1"/>
    <col min="249" max="249" width="12.140625" style="150" customWidth="1"/>
    <col min="250" max="250" width="8" style="150" customWidth="1"/>
    <col min="251" max="251" width="14.28515625" style="150" customWidth="1"/>
    <col min="252" max="501" width="9.140625" style="150"/>
    <col min="502" max="502" width="6.42578125" style="150" customWidth="1"/>
    <col min="503" max="503" width="45.140625" style="150" customWidth="1"/>
    <col min="504" max="504" width="6.85546875" style="150" customWidth="1"/>
    <col min="505" max="505" width="12.140625" style="150" customWidth="1"/>
    <col min="506" max="506" width="8" style="150" customWidth="1"/>
    <col min="507" max="507" width="14.28515625" style="150" customWidth="1"/>
    <col min="508" max="757" width="9.140625" style="150"/>
    <col min="758" max="758" width="6.42578125" style="150" customWidth="1"/>
    <col min="759" max="759" width="45.140625" style="150" customWidth="1"/>
    <col min="760" max="760" width="6.85546875" style="150" customWidth="1"/>
    <col min="761" max="761" width="12.140625" style="150" customWidth="1"/>
    <col min="762" max="762" width="8" style="150" customWidth="1"/>
    <col min="763" max="763" width="14.28515625" style="150" customWidth="1"/>
    <col min="764" max="1013" width="9.140625" style="150"/>
    <col min="1014" max="1014" width="6.42578125" style="150" customWidth="1"/>
    <col min="1015" max="1015" width="45.140625" style="150" customWidth="1"/>
    <col min="1016" max="1016" width="6.85546875" style="150" customWidth="1"/>
    <col min="1017" max="1017" width="12.140625" style="150" customWidth="1"/>
    <col min="1018" max="1018" width="8" style="150" customWidth="1"/>
    <col min="1019" max="1019" width="14.28515625" style="150" customWidth="1"/>
    <col min="1020" max="1269" width="9.140625" style="150"/>
    <col min="1270" max="1270" width="6.42578125" style="150" customWidth="1"/>
    <col min="1271" max="1271" width="45.140625" style="150" customWidth="1"/>
    <col min="1272" max="1272" width="6.85546875" style="150" customWidth="1"/>
    <col min="1273" max="1273" width="12.140625" style="150" customWidth="1"/>
    <col min="1274" max="1274" width="8" style="150" customWidth="1"/>
    <col min="1275" max="1275" width="14.28515625" style="150" customWidth="1"/>
    <col min="1276" max="1525" width="9.140625" style="150"/>
    <col min="1526" max="1526" width="6.42578125" style="150" customWidth="1"/>
    <col min="1527" max="1527" width="45.140625" style="150" customWidth="1"/>
    <col min="1528" max="1528" width="6.85546875" style="150" customWidth="1"/>
    <col min="1529" max="1529" width="12.140625" style="150" customWidth="1"/>
    <col min="1530" max="1530" width="8" style="150" customWidth="1"/>
    <col min="1531" max="1531" width="14.28515625" style="150" customWidth="1"/>
    <col min="1532" max="1781" width="9.140625" style="150"/>
    <col min="1782" max="1782" width="6.42578125" style="150" customWidth="1"/>
    <col min="1783" max="1783" width="45.140625" style="150" customWidth="1"/>
    <col min="1784" max="1784" width="6.85546875" style="150" customWidth="1"/>
    <col min="1785" max="1785" width="12.140625" style="150" customWidth="1"/>
    <col min="1786" max="1786" width="8" style="150" customWidth="1"/>
    <col min="1787" max="1787" width="14.28515625" style="150" customWidth="1"/>
    <col min="1788" max="2037" width="9.140625" style="150"/>
    <col min="2038" max="2038" width="6.42578125" style="150" customWidth="1"/>
    <col min="2039" max="2039" width="45.140625" style="150" customWidth="1"/>
    <col min="2040" max="2040" width="6.85546875" style="150" customWidth="1"/>
    <col min="2041" max="2041" width="12.140625" style="150" customWidth="1"/>
    <col min="2042" max="2042" width="8" style="150" customWidth="1"/>
    <col min="2043" max="2043" width="14.28515625" style="150" customWidth="1"/>
    <col min="2044" max="2293" width="9.140625" style="150"/>
    <col min="2294" max="2294" width="6.42578125" style="150" customWidth="1"/>
    <col min="2295" max="2295" width="45.140625" style="150" customWidth="1"/>
    <col min="2296" max="2296" width="6.85546875" style="150" customWidth="1"/>
    <col min="2297" max="2297" width="12.140625" style="150" customWidth="1"/>
    <col min="2298" max="2298" width="8" style="150" customWidth="1"/>
    <col min="2299" max="2299" width="14.28515625" style="150" customWidth="1"/>
    <col min="2300" max="2549" width="9.140625" style="150"/>
    <col min="2550" max="2550" width="6.42578125" style="150" customWidth="1"/>
    <col min="2551" max="2551" width="45.140625" style="150" customWidth="1"/>
    <col min="2552" max="2552" width="6.85546875" style="150" customWidth="1"/>
    <col min="2553" max="2553" width="12.140625" style="150" customWidth="1"/>
    <col min="2554" max="2554" width="8" style="150" customWidth="1"/>
    <col min="2555" max="2555" width="14.28515625" style="150" customWidth="1"/>
    <col min="2556" max="2805" width="9.140625" style="150"/>
    <col min="2806" max="2806" width="6.42578125" style="150" customWidth="1"/>
    <col min="2807" max="2807" width="45.140625" style="150" customWidth="1"/>
    <col min="2808" max="2808" width="6.85546875" style="150" customWidth="1"/>
    <col min="2809" max="2809" width="12.140625" style="150" customWidth="1"/>
    <col min="2810" max="2810" width="8" style="150" customWidth="1"/>
    <col min="2811" max="2811" width="14.28515625" style="150" customWidth="1"/>
    <col min="2812" max="3061" width="9.140625" style="150"/>
    <col min="3062" max="3062" width="6.42578125" style="150" customWidth="1"/>
    <col min="3063" max="3063" width="45.140625" style="150" customWidth="1"/>
    <col min="3064" max="3064" width="6.85546875" style="150" customWidth="1"/>
    <col min="3065" max="3065" width="12.140625" style="150" customWidth="1"/>
    <col min="3066" max="3066" width="8" style="150" customWidth="1"/>
    <col min="3067" max="3067" width="14.28515625" style="150" customWidth="1"/>
    <col min="3068" max="3317" width="9.140625" style="150"/>
    <col min="3318" max="3318" width="6.42578125" style="150" customWidth="1"/>
    <col min="3319" max="3319" width="45.140625" style="150" customWidth="1"/>
    <col min="3320" max="3320" width="6.85546875" style="150" customWidth="1"/>
    <col min="3321" max="3321" width="12.140625" style="150" customWidth="1"/>
    <col min="3322" max="3322" width="8" style="150" customWidth="1"/>
    <col min="3323" max="3323" width="14.28515625" style="150" customWidth="1"/>
    <col min="3324" max="3573" width="9.140625" style="150"/>
    <col min="3574" max="3574" width="6.42578125" style="150" customWidth="1"/>
    <col min="3575" max="3575" width="45.140625" style="150" customWidth="1"/>
    <col min="3576" max="3576" width="6.85546875" style="150" customWidth="1"/>
    <col min="3577" max="3577" width="12.140625" style="150" customWidth="1"/>
    <col min="3578" max="3578" width="8" style="150" customWidth="1"/>
    <col min="3579" max="3579" width="14.28515625" style="150" customWidth="1"/>
    <col min="3580" max="3829" width="9.140625" style="150"/>
    <col min="3830" max="3830" width="6.42578125" style="150" customWidth="1"/>
    <col min="3831" max="3831" width="45.140625" style="150" customWidth="1"/>
    <col min="3832" max="3832" width="6.85546875" style="150" customWidth="1"/>
    <col min="3833" max="3833" width="12.140625" style="150" customWidth="1"/>
    <col min="3834" max="3834" width="8" style="150" customWidth="1"/>
    <col min="3835" max="3835" width="14.28515625" style="150" customWidth="1"/>
    <col min="3836" max="4085" width="9.140625" style="150"/>
    <col min="4086" max="4086" width="6.42578125" style="150" customWidth="1"/>
    <col min="4087" max="4087" width="45.140625" style="150" customWidth="1"/>
    <col min="4088" max="4088" width="6.85546875" style="150" customWidth="1"/>
    <col min="4089" max="4089" width="12.140625" style="150" customWidth="1"/>
    <col min="4090" max="4090" width="8" style="150" customWidth="1"/>
    <col min="4091" max="4091" width="14.28515625" style="150" customWidth="1"/>
    <col min="4092" max="4341" width="9.140625" style="150"/>
    <col min="4342" max="4342" width="6.42578125" style="150" customWidth="1"/>
    <col min="4343" max="4343" width="45.140625" style="150" customWidth="1"/>
    <col min="4344" max="4344" width="6.85546875" style="150" customWidth="1"/>
    <col min="4345" max="4345" width="12.140625" style="150" customWidth="1"/>
    <col min="4346" max="4346" width="8" style="150" customWidth="1"/>
    <col min="4347" max="4347" width="14.28515625" style="150" customWidth="1"/>
    <col min="4348" max="4597" width="9.140625" style="150"/>
    <col min="4598" max="4598" width="6.42578125" style="150" customWidth="1"/>
    <col min="4599" max="4599" width="45.140625" style="150" customWidth="1"/>
    <col min="4600" max="4600" width="6.85546875" style="150" customWidth="1"/>
    <col min="4601" max="4601" width="12.140625" style="150" customWidth="1"/>
    <col min="4602" max="4602" width="8" style="150" customWidth="1"/>
    <col min="4603" max="4603" width="14.28515625" style="150" customWidth="1"/>
    <col min="4604" max="4853" width="9.140625" style="150"/>
    <col min="4854" max="4854" width="6.42578125" style="150" customWidth="1"/>
    <col min="4855" max="4855" width="45.140625" style="150" customWidth="1"/>
    <col min="4856" max="4856" width="6.85546875" style="150" customWidth="1"/>
    <col min="4857" max="4857" width="12.140625" style="150" customWidth="1"/>
    <col min="4858" max="4858" width="8" style="150" customWidth="1"/>
    <col min="4859" max="4859" width="14.28515625" style="150" customWidth="1"/>
    <col min="4860" max="5109" width="9.140625" style="150"/>
    <col min="5110" max="5110" width="6.42578125" style="150" customWidth="1"/>
    <col min="5111" max="5111" width="45.140625" style="150" customWidth="1"/>
    <col min="5112" max="5112" width="6.85546875" style="150" customWidth="1"/>
    <col min="5113" max="5113" width="12.140625" style="150" customWidth="1"/>
    <col min="5114" max="5114" width="8" style="150" customWidth="1"/>
    <col min="5115" max="5115" width="14.28515625" style="150" customWidth="1"/>
    <col min="5116" max="5365" width="9.140625" style="150"/>
    <col min="5366" max="5366" width="6.42578125" style="150" customWidth="1"/>
    <col min="5367" max="5367" width="45.140625" style="150" customWidth="1"/>
    <col min="5368" max="5368" width="6.85546875" style="150" customWidth="1"/>
    <col min="5369" max="5369" width="12.140625" style="150" customWidth="1"/>
    <col min="5370" max="5370" width="8" style="150" customWidth="1"/>
    <col min="5371" max="5371" width="14.28515625" style="150" customWidth="1"/>
    <col min="5372" max="5621" width="9.140625" style="150"/>
    <col min="5622" max="5622" width="6.42578125" style="150" customWidth="1"/>
    <col min="5623" max="5623" width="45.140625" style="150" customWidth="1"/>
    <col min="5624" max="5624" width="6.85546875" style="150" customWidth="1"/>
    <col min="5625" max="5625" width="12.140625" style="150" customWidth="1"/>
    <col min="5626" max="5626" width="8" style="150" customWidth="1"/>
    <col min="5627" max="5627" width="14.28515625" style="150" customWidth="1"/>
    <col min="5628" max="5877" width="9.140625" style="150"/>
    <col min="5878" max="5878" width="6.42578125" style="150" customWidth="1"/>
    <col min="5879" max="5879" width="45.140625" style="150" customWidth="1"/>
    <col min="5880" max="5880" width="6.85546875" style="150" customWidth="1"/>
    <col min="5881" max="5881" width="12.140625" style="150" customWidth="1"/>
    <col min="5882" max="5882" width="8" style="150" customWidth="1"/>
    <col min="5883" max="5883" width="14.28515625" style="150" customWidth="1"/>
    <col min="5884" max="6133" width="9.140625" style="150"/>
    <col min="6134" max="6134" width="6.42578125" style="150" customWidth="1"/>
    <col min="6135" max="6135" width="45.140625" style="150" customWidth="1"/>
    <col min="6136" max="6136" width="6.85546875" style="150" customWidth="1"/>
    <col min="6137" max="6137" width="12.140625" style="150" customWidth="1"/>
    <col min="6138" max="6138" width="8" style="150" customWidth="1"/>
    <col min="6139" max="6139" width="14.28515625" style="150" customWidth="1"/>
    <col min="6140" max="6389" width="9.140625" style="150"/>
    <col min="6390" max="6390" width="6.42578125" style="150" customWidth="1"/>
    <col min="6391" max="6391" width="45.140625" style="150" customWidth="1"/>
    <col min="6392" max="6392" width="6.85546875" style="150" customWidth="1"/>
    <col min="6393" max="6393" width="12.140625" style="150" customWidth="1"/>
    <col min="6394" max="6394" width="8" style="150" customWidth="1"/>
    <col min="6395" max="6395" width="14.28515625" style="150" customWidth="1"/>
    <col min="6396" max="6645" width="9.140625" style="150"/>
    <col min="6646" max="6646" width="6.42578125" style="150" customWidth="1"/>
    <col min="6647" max="6647" width="45.140625" style="150" customWidth="1"/>
    <col min="6648" max="6648" width="6.85546875" style="150" customWidth="1"/>
    <col min="6649" max="6649" width="12.140625" style="150" customWidth="1"/>
    <col min="6650" max="6650" width="8" style="150" customWidth="1"/>
    <col min="6651" max="6651" width="14.28515625" style="150" customWidth="1"/>
    <col min="6652" max="6901" width="9.140625" style="150"/>
    <col min="6902" max="6902" width="6.42578125" style="150" customWidth="1"/>
    <col min="6903" max="6903" width="45.140625" style="150" customWidth="1"/>
    <col min="6904" max="6904" width="6.85546875" style="150" customWidth="1"/>
    <col min="6905" max="6905" width="12.140625" style="150" customWidth="1"/>
    <col min="6906" max="6906" width="8" style="150" customWidth="1"/>
    <col min="6907" max="6907" width="14.28515625" style="150" customWidth="1"/>
    <col min="6908" max="7157" width="9.140625" style="150"/>
    <col min="7158" max="7158" width="6.42578125" style="150" customWidth="1"/>
    <col min="7159" max="7159" width="45.140625" style="150" customWidth="1"/>
    <col min="7160" max="7160" width="6.85546875" style="150" customWidth="1"/>
    <col min="7161" max="7161" width="12.140625" style="150" customWidth="1"/>
    <col min="7162" max="7162" width="8" style="150" customWidth="1"/>
    <col min="7163" max="7163" width="14.28515625" style="150" customWidth="1"/>
    <col min="7164" max="7413" width="9.140625" style="150"/>
    <col min="7414" max="7414" width="6.42578125" style="150" customWidth="1"/>
    <col min="7415" max="7415" width="45.140625" style="150" customWidth="1"/>
    <col min="7416" max="7416" width="6.85546875" style="150" customWidth="1"/>
    <col min="7417" max="7417" width="12.140625" style="150" customWidth="1"/>
    <col min="7418" max="7418" width="8" style="150" customWidth="1"/>
    <col min="7419" max="7419" width="14.28515625" style="150" customWidth="1"/>
    <col min="7420" max="7669" width="9.140625" style="150"/>
    <col min="7670" max="7670" width="6.42578125" style="150" customWidth="1"/>
    <col min="7671" max="7671" width="45.140625" style="150" customWidth="1"/>
    <col min="7672" max="7672" width="6.85546875" style="150" customWidth="1"/>
    <col min="7673" max="7673" width="12.140625" style="150" customWidth="1"/>
    <col min="7674" max="7674" width="8" style="150" customWidth="1"/>
    <col min="7675" max="7675" width="14.28515625" style="150" customWidth="1"/>
    <col min="7676" max="7925" width="9.140625" style="150"/>
    <col min="7926" max="7926" width="6.42578125" style="150" customWidth="1"/>
    <col min="7927" max="7927" width="45.140625" style="150" customWidth="1"/>
    <col min="7928" max="7928" width="6.85546875" style="150" customWidth="1"/>
    <col min="7929" max="7929" width="12.140625" style="150" customWidth="1"/>
    <col min="7930" max="7930" width="8" style="150" customWidth="1"/>
    <col min="7931" max="7931" width="14.28515625" style="150" customWidth="1"/>
    <col min="7932" max="8181" width="9.140625" style="150"/>
    <col min="8182" max="8182" width="6.42578125" style="150" customWidth="1"/>
    <col min="8183" max="8183" width="45.140625" style="150" customWidth="1"/>
    <col min="8184" max="8184" width="6.85546875" style="150" customWidth="1"/>
    <col min="8185" max="8185" width="12.140625" style="150" customWidth="1"/>
    <col min="8186" max="8186" width="8" style="150" customWidth="1"/>
    <col min="8187" max="8187" width="14.28515625" style="150" customWidth="1"/>
    <col min="8188" max="8437" width="9.140625" style="150"/>
    <col min="8438" max="8438" width="6.42578125" style="150" customWidth="1"/>
    <col min="8439" max="8439" width="45.140625" style="150" customWidth="1"/>
    <col min="8440" max="8440" width="6.85546875" style="150" customWidth="1"/>
    <col min="8441" max="8441" width="12.140625" style="150" customWidth="1"/>
    <col min="8442" max="8442" width="8" style="150" customWidth="1"/>
    <col min="8443" max="8443" width="14.28515625" style="150" customWidth="1"/>
    <col min="8444" max="8693" width="9.140625" style="150"/>
    <col min="8694" max="8694" width="6.42578125" style="150" customWidth="1"/>
    <col min="8695" max="8695" width="45.140625" style="150" customWidth="1"/>
    <col min="8696" max="8696" width="6.85546875" style="150" customWidth="1"/>
    <col min="8697" max="8697" width="12.140625" style="150" customWidth="1"/>
    <col min="8698" max="8698" width="8" style="150" customWidth="1"/>
    <col min="8699" max="8699" width="14.28515625" style="150" customWidth="1"/>
    <col min="8700" max="8949" width="9.140625" style="150"/>
    <col min="8950" max="8950" width="6.42578125" style="150" customWidth="1"/>
    <col min="8951" max="8951" width="45.140625" style="150" customWidth="1"/>
    <col min="8952" max="8952" width="6.85546875" style="150" customWidth="1"/>
    <col min="8953" max="8953" width="12.140625" style="150" customWidth="1"/>
    <col min="8954" max="8954" width="8" style="150" customWidth="1"/>
    <col min="8955" max="8955" width="14.28515625" style="150" customWidth="1"/>
    <col min="8956" max="9205" width="9.140625" style="150"/>
    <col min="9206" max="9206" width="6.42578125" style="150" customWidth="1"/>
    <col min="9207" max="9207" width="45.140625" style="150" customWidth="1"/>
    <col min="9208" max="9208" width="6.85546875" style="150" customWidth="1"/>
    <col min="9209" max="9209" width="12.140625" style="150" customWidth="1"/>
    <col min="9210" max="9210" width="8" style="150" customWidth="1"/>
    <col min="9211" max="9211" width="14.28515625" style="150" customWidth="1"/>
    <col min="9212" max="9461" width="9.140625" style="150"/>
    <col min="9462" max="9462" width="6.42578125" style="150" customWidth="1"/>
    <col min="9463" max="9463" width="45.140625" style="150" customWidth="1"/>
    <col min="9464" max="9464" width="6.85546875" style="150" customWidth="1"/>
    <col min="9465" max="9465" width="12.140625" style="150" customWidth="1"/>
    <col min="9466" max="9466" width="8" style="150" customWidth="1"/>
    <col min="9467" max="9467" width="14.28515625" style="150" customWidth="1"/>
    <col min="9468" max="9717" width="9.140625" style="150"/>
    <col min="9718" max="9718" width="6.42578125" style="150" customWidth="1"/>
    <col min="9719" max="9719" width="45.140625" style="150" customWidth="1"/>
    <col min="9720" max="9720" width="6.85546875" style="150" customWidth="1"/>
    <col min="9721" max="9721" width="12.140625" style="150" customWidth="1"/>
    <col min="9722" max="9722" width="8" style="150" customWidth="1"/>
    <col min="9723" max="9723" width="14.28515625" style="150" customWidth="1"/>
    <col min="9724" max="9973" width="9.140625" style="150"/>
    <col min="9974" max="9974" width="6.42578125" style="150" customWidth="1"/>
    <col min="9975" max="9975" width="45.140625" style="150" customWidth="1"/>
    <col min="9976" max="9976" width="6.85546875" style="150" customWidth="1"/>
    <col min="9977" max="9977" width="12.140625" style="150" customWidth="1"/>
    <col min="9978" max="9978" width="8" style="150" customWidth="1"/>
    <col min="9979" max="9979" width="14.28515625" style="150" customWidth="1"/>
    <col min="9980" max="10229" width="9.140625" style="150"/>
    <col min="10230" max="10230" width="6.42578125" style="150" customWidth="1"/>
    <col min="10231" max="10231" width="45.140625" style="150" customWidth="1"/>
    <col min="10232" max="10232" width="6.85546875" style="150" customWidth="1"/>
    <col min="10233" max="10233" width="12.140625" style="150" customWidth="1"/>
    <col min="10234" max="10234" width="8" style="150" customWidth="1"/>
    <col min="10235" max="10235" width="14.28515625" style="150" customWidth="1"/>
    <col min="10236" max="10485" width="9.140625" style="150"/>
    <col min="10486" max="10486" width="6.42578125" style="150" customWidth="1"/>
    <col min="10487" max="10487" width="45.140625" style="150" customWidth="1"/>
    <col min="10488" max="10488" width="6.85546875" style="150" customWidth="1"/>
    <col min="10489" max="10489" width="12.140625" style="150" customWidth="1"/>
    <col min="10490" max="10490" width="8" style="150" customWidth="1"/>
    <col min="10491" max="10491" width="14.28515625" style="150" customWidth="1"/>
    <col min="10492" max="10741" width="9.140625" style="150"/>
    <col min="10742" max="10742" width="6.42578125" style="150" customWidth="1"/>
    <col min="10743" max="10743" width="45.140625" style="150" customWidth="1"/>
    <col min="10744" max="10744" width="6.85546875" style="150" customWidth="1"/>
    <col min="10745" max="10745" width="12.140625" style="150" customWidth="1"/>
    <col min="10746" max="10746" width="8" style="150" customWidth="1"/>
    <col min="10747" max="10747" width="14.28515625" style="150" customWidth="1"/>
    <col min="10748" max="10997" width="9.140625" style="150"/>
    <col min="10998" max="10998" width="6.42578125" style="150" customWidth="1"/>
    <col min="10999" max="10999" width="45.140625" style="150" customWidth="1"/>
    <col min="11000" max="11000" width="6.85546875" style="150" customWidth="1"/>
    <col min="11001" max="11001" width="12.140625" style="150" customWidth="1"/>
    <col min="11002" max="11002" width="8" style="150" customWidth="1"/>
    <col min="11003" max="11003" width="14.28515625" style="150" customWidth="1"/>
    <col min="11004" max="11253" width="9.140625" style="150"/>
    <col min="11254" max="11254" width="6.42578125" style="150" customWidth="1"/>
    <col min="11255" max="11255" width="45.140625" style="150" customWidth="1"/>
    <col min="11256" max="11256" width="6.85546875" style="150" customWidth="1"/>
    <col min="11257" max="11257" width="12.140625" style="150" customWidth="1"/>
    <col min="11258" max="11258" width="8" style="150" customWidth="1"/>
    <col min="11259" max="11259" width="14.28515625" style="150" customWidth="1"/>
    <col min="11260" max="11509" width="9.140625" style="150"/>
    <col min="11510" max="11510" width="6.42578125" style="150" customWidth="1"/>
    <col min="11511" max="11511" width="45.140625" style="150" customWidth="1"/>
    <col min="11512" max="11512" width="6.85546875" style="150" customWidth="1"/>
    <col min="11513" max="11513" width="12.140625" style="150" customWidth="1"/>
    <col min="11514" max="11514" width="8" style="150" customWidth="1"/>
    <col min="11515" max="11515" width="14.28515625" style="150" customWidth="1"/>
    <col min="11516" max="11765" width="9.140625" style="150"/>
    <col min="11766" max="11766" width="6.42578125" style="150" customWidth="1"/>
    <col min="11767" max="11767" width="45.140625" style="150" customWidth="1"/>
    <col min="11768" max="11768" width="6.85546875" style="150" customWidth="1"/>
    <col min="11769" max="11769" width="12.140625" style="150" customWidth="1"/>
    <col min="11770" max="11770" width="8" style="150" customWidth="1"/>
    <col min="11771" max="11771" width="14.28515625" style="150" customWidth="1"/>
    <col min="11772" max="12021" width="9.140625" style="150"/>
    <col min="12022" max="12022" width="6.42578125" style="150" customWidth="1"/>
    <col min="12023" max="12023" width="45.140625" style="150" customWidth="1"/>
    <col min="12024" max="12024" width="6.85546875" style="150" customWidth="1"/>
    <col min="12025" max="12025" width="12.140625" style="150" customWidth="1"/>
    <col min="12026" max="12026" width="8" style="150" customWidth="1"/>
    <col min="12027" max="12027" width="14.28515625" style="150" customWidth="1"/>
    <col min="12028" max="12277" width="9.140625" style="150"/>
    <col min="12278" max="12278" width="6.42578125" style="150" customWidth="1"/>
    <col min="12279" max="12279" width="45.140625" style="150" customWidth="1"/>
    <col min="12280" max="12280" width="6.85546875" style="150" customWidth="1"/>
    <col min="12281" max="12281" width="12.140625" style="150" customWidth="1"/>
    <col min="12282" max="12282" width="8" style="150" customWidth="1"/>
    <col min="12283" max="12283" width="14.28515625" style="150" customWidth="1"/>
    <col min="12284" max="12533" width="9.140625" style="150"/>
    <col min="12534" max="12534" width="6.42578125" style="150" customWidth="1"/>
    <col min="12535" max="12535" width="45.140625" style="150" customWidth="1"/>
    <col min="12536" max="12536" width="6.85546875" style="150" customWidth="1"/>
    <col min="12537" max="12537" width="12.140625" style="150" customWidth="1"/>
    <col min="12538" max="12538" width="8" style="150" customWidth="1"/>
    <col min="12539" max="12539" width="14.28515625" style="150" customWidth="1"/>
    <col min="12540" max="12789" width="9.140625" style="150"/>
    <col min="12790" max="12790" width="6.42578125" style="150" customWidth="1"/>
    <col min="12791" max="12791" width="45.140625" style="150" customWidth="1"/>
    <col min="12792" max="12792" width="6.85546875" style="150" customWidth="1"/>
    <col min="12793" max="12793" width="12.140625" style="150" customWidth="1"/>
    <col min="12794" max="12794" width="8" style="150" customWidth="1"/>
    <col min="12795" max="12795" width="14.28515625" style="150" customWidth="1"/>
    <col min="12796" max="13045" width="9.140625" style="150"/>
    <col min="13046" max="13046" width="6.42578125" style="150" customWidth="1"/>
    <col min="13047" max="13047" width="45.140625" style="150" customWidth="1"/>
    <col min="13048" max="13048" width="6.85546875" style="150" customWidth="1"/>
    <col min="13049" max="13049" width="12.140625" style="150" customWidth="1"/>
    <col min="13050" max="13050" width="8" style="150" customWidth="1"/>
    <col min="13051" max="13051" width="14.28515625" style="150" customWidth="1"/>
    <col min="13052" max="13301" width="9.140625" style="150"/>
    <col min="13302" max="13302" width="6.42578125" style="150" customWidth="1"/>
    <col min="13303" max="13303" width="45.140625" style="150" customWidth="1"/>
    <col min="13304" max="13304" width="6.85546875" style="150" customWidth="1"/>
    <col min="13305" max="13305" width="12.140625" style="150" customWidth="1"/>
    <col min="13306" max="13306" width="8" style="150" customWidth="1"/>
    <col min="13307" max="13307" width="14.28515625" style="150" customWidth="1"/>
    <col min="13308" max="13557" width="9.140625" style="150"/>
    <col min="13558" max="13558" width="6.42578125" style="150" customWidth="1"/>
    <col min="13559" max="13559" width="45.140625" style="150" customWidth="1"/>
    <col min="13560" max="13560" width="6.85546875" style="150" customWidth="1"/>
    <col min="13561" max="13561" width="12.140625" style="150" customWidth="1"/>
    <col min="13562" max="13562" width="8" style="150" customWidth="1"/>
    <col min="13563" max="13563" width="14.28515625" style="150" customWidth="1"/>
    <col min="13564" max="13813" width="9.140625" style="150"/>
    <col min="13814" max="13814" width="6.42578125" style="150" customWidth="1"/>
    <col min="13815" max="13815" width="45.140625" style="150" customWidth="1"/>
    <col min="13816" max="13816" width="6.85546875" style="150" customWidth="1"/>
    <col min="13817" max="13817" width="12.140625" style="150" customWidth="1"/>
    <col min="13818" max="13818" width="8" style="150" customWidth="1"/>
    <col min="13819" max="13819" width="14.28515625" style="150" customWidth="1"/>
    <col min="13820" max="14069" width="9.140625" style="150"/>
    <col min="14070" max="14070" width="6.42578125" style="150" customWidth="1"/>
    <col min="14071" max="14071" width="45.140625" style="150" customWidth="1"/>
    <col min="14072" max="14072" width="6.85546875" style="150" customWidth="1"/>
    <col min="14073" max="14073" width="12.140625" style="150" customWidth="1"/>
    <col min="14074" max="14074" width="8" style="150" customWidth="1"/>
    <col min="14075" max="14075" width="14.28515625" style="150" customWidth="1"/>
    <col min="14076" max="14325" width="9.140625" style="150"/>
    <col min="14326" max="14326" width="6.42578125" style="150" customWidth="1"/>
    <col min="14327" max="14327" width="45.140625" style="150" customWidth="1"/>
    <col min="14328" max="14328" width="6.85546875" style="150" customWidth="1"/>
    <col min="14329" max="14329" width="12.140625" style="150" customWidth="1"/>
    <col min="14330" max="14330" width="8" style="150" customWidth="1"/>
    <col min="14331" max="14331" width="14.28515625" style="150" customWidth="1"/>
    <col min="14332" max="14581" width="9.140625" style="150"/>
    <col min="14582" max="14582" width="6.42578125" style="150" customWidth="1"/>
    <col min="14583" max="14583" width="45.140625" style="150" customWidth="1"/>
    <col min="14584" max="14584" width="6.85546875" style="150" customWidth="1"/>
    <col min="14585" max="14585" width="12.140625" style="150" customWidth="1"/>
    <col min="14586" max="14586" width="8" style="150" customWidth="1"/>
    <col min="14587" max="14587" width="14.28515625" style="150" customWidth="1"/>
    <col min="14588" max="14837" width="9.140625" style="150"/>
    <col min="14838" max="14838" width="6.42578125" style="150" customWidth="1"/>
    <col min="14839" max="14839" width="45.140625" style="150" customWidth="1"/>
    <col min="14840" max="14840" width="6.85546875" style="150" customWidth="1"/>
    <col min="14841" max="14841" width="12.140625" style="150" customWidth="1"/>
    <col min="14842" max="14842" width="8" style="150" customWidth="1"/>
    <col min="14843" max="14843" width="14.28515625" style="150" customWidth="1"/>
    <col min="14844" max="15093" width="9.140625" style="150"/>
    <col min="15094" max="15094" width="6.42578125" style="150" customWidth="1"/>
    <col min="15095" max="15095" width="45.140625" style="150" customWidth="1"/>
    <col min="15096" max="15096" width="6.85546875" style="150" customWidth="1"/>
    <col min="15097" max="15097" width="12.140625" style="150" customWidth="1"/>
    <col min="15098" max="15098" width="8" style="150" customWidth="1"/>
    <col min="15099" max="15099" width="14.28515625" style="150" customWidth="1"/>
    <col min="15100" max="15349" width="9.140625" style="150"/>
    <col min="15350" max="15350" width="6.42578125" style="150" customWidth="1"/>
    <col min="15351" max="15351" width="45.140625" style="150" customWidth="1"/>
    <col min="15352" max="15352" width="6.85546875" style="150" customWidth="1"/>
    <col min="15353" max="15353" width="12.140625" style="150" customWidth="1"/>
    <col min="15354" max="15354" width="8" style="150" customWidth="1"/>
    <col min="15355" max="15355" width="14.28515625" style="150" customWidth="1"/>
    <col min="15356" max="15605" width="9.140625" style="150"/>
    <col min="15606" max="15606" width="6.42578125" style="150" customWidth="1"/>
    <col min="15607" max="15607" width="45.140625" style="150" customWidth="1"/>
    <col min="15608" max="15608" width="6.85546875" style="150" customWidth="1"/>
    <col min="15609" max="15609" width="12.140625" style="150" customWidth="1"/>
    <col min="15610" max="15610" width="8" style="150" customWidth="1"/>
    <col min="15611" max="15611" width="14.28515625" style="150" customWidth="1"/>
    <col min="15612" max="15861" width="9.140625" style="150"/>
    <col min="15862" max="15862" width="6.42578125" style="150" customWidth="1"/>
    <col min="15863" max="15863" width="45.140625" style="150" customWidth="1"/>
    <col min="15864" max="15864" width="6.85546875" style="150" customWidth="1"/>
    <col min="15865" max="15865" width="12.140625" style="150" customWidth="1"/>
    <col min="15866" max="15866" width="8" style="150" customWidth="1"/>
    <col min="15867" max="15867" width="14.28515625" style="150" customWidth="1"/>
    <col min="15868" max="16117" width="9.140625" style="150"/>
    <col min="16118" max="16118" width="6.42578125" style="150" customWidth="1"/>
    <col min="16119" max="16119" width="45.140625" style="150" customWidth="1"/>
    <col min="16120" max="16120" width="6.85546875" style="150" customWidth="1"/>
    <col min="16121" max="16121" width="12.140625" style="150" customWidth="1"/>
    <col min="16122" max="16122" width="8" style="150" customWidth="1"/>
    <col min="16123" max="16123" width="14.28515625" style="150" customWidth="1"/>
    <col min="16124" max="16384" width="9.140625" style="150"/>
  </cols>
  <sheetData>
    <row r="1" spans="1:7" s="233" customFormat="1" ht="15.75">
      <c r="A1" s="261" t="s">
        <v>218</v>
      </c>
      <c r="B1" s="262"/>
      <c r="C1" s="262"/>
      <c r="D1" s="262"/>
      <c r="E1" s="262"/>
      <c r="F1" s="262"/>
      <c r="G1" s="232"/>
    </row>
    <row r="2" spans="1:7" s="233" customFormat="1" ht="15.75">
      <c r="B2" s="266" t="s">
        <v>217</v>
      </c>
      <c r="C2" s="266"/>
      <c r="D2" s="266"/>
      <c r="E2" s="266"/>
      <c r="F2" s="266"/>
    </row>
    <row r="3" spans="1:7" s="233" customFormat="1" ht="15.75">
      <c r="B3" s="266"/>
      <c r="C3" s="266"/>
      <c r="D3" s="266"/>
      <c r="E3" s="266"/>
      <c r="F3" s="266"/>
    </row>
    <row r="4" spans="1:7" s="235" customFormat="1" ht="1.5" customHeight="1">
      <c r="A4" s="234"/>
      <c r="B4" s="266"/>
      <c r="C4" s="266"/>
      <c r="D4" s="266"/>
      <c r="E4" s="266"/>
      <c r="F4" s="266"/>
    </row>
    <row r="5" spans="1:7" s="235" customFormat="1" ht="54" customHeight="1">
      <c r="A5" s="263" t="s">
        <v>219</v>
      </c>
      <c r="B5" s="264"/>
      <c r="C5" s="264"/>
      <c r="D5" s="264"/>
      <c r="E5" s="264"/>
      <c r="F5" s="264"/>
    </row>
    <row r="6" spans="1:7">
      <c r="A6" s="149"/>
    </row>
    <row r="7" spans="1:7" ht="19.5" customHeight="1">
      <c r="A7" s="267" t="s">
        <v>83</v>
      </c>
      <c r="B7" s="268"/>
      <c r="C7" s="268"/>
      <c r="D7" s="268"/>
      <c r="E7" s="268"/>
      <c r="F7" s="268"/>
    </row>
    <row r="8" spans="1:7" ht="47.25" customHeight="1">
      <c r="A8" s="225" t="s">
        <v>84</v>
      </c>
      <c r="B8" s="143" t="s">
        <v>85</v>
      </c>
      <c r="C8" s="225" t="s">
        <v>86</v>
      </c>
      <c r="D8" s="143" t="s">
        <v>87</v>
      </c>
      <c r="E8" s="225" t="s">
        <v>88</v>
      </c>
      <c r="F8" s="143" t="s">
        <v>89</v>
      </c>
    </row>
    <row r="9" spans="1:7">
      <c r="A9" s="151"/>
      <c r="B9" s="151"/>
      <c r="C9" s="151"/>
      <c r="D9" s="151"/>
      <c r="E9" s="151"/>
      <c r="F9" s="151"/>
    </row>
    <row r="10" spans="1:7">
      <c r="A10" s="152"/>
      <c r="B10" s="153" t="s">
        <v>90</v>
      </c>
      <c r="C10" s="152"/>
      <c r="D10" s="152"/>
      <c r="E10" s="152"/>
      <c r="F10" s="152"/>
    </row>
    <row r="11" spans="1:7">
      <c r="A11" s="144"/>
      <c r="B11" s="151"/>
      <c r="C11" s="144"/>
      <c r="D11" s="144"/>
      <c r="E11" s="144"/>
      <c r="F11" s="151" t="s">
        <v>81</v>
      </c>
    </row>
    <row r="12" spans="1:7" ht="51">
      <c r="A12" s="144">
        <v>101</v>
      </c>
      <c r="B12" s="151" t="s">
        <v>91</v>
      </c>
      <c r="C12" s="144" t="s">
        <v>92</v>
      </c>
      <c r="D12" s="154">
        <f>reconstr!K29</f>
        <v>2459.7500777738351</v>
      </c>
      <c r="E12" s="154"/>
      <c r="F12" s="155"/>
    </row>
    <row r="13" spans="1:7">
      <c r="A13" s="144"/>
      <c r="B13" s="151"/>
      <c r="C13" s="144"/>
      <c r="D13" s="154"/>
      <c r="E13" s="154"/>
      <c r="F13" s="155"/>
    </row>
    <row r="14" spans="1:7" ht="45" customHeight="1">
      <c r="A14" s="144">
        <v>102</v>
      </c>
      <c r="B14" s="151" t="s">
        <v>161</v>
      </c>
      <c r="C14" s="144" t="s">
        <v>96</v>
      </c>
      <c r="D14" s="154">
        <f>reconstr!K31</f>
        <v>14.106740585253871</v>
      </c>
      <c r="E14" s="154"/>
      <c r="F14" s="155"/>
    </row>
    <row r="15" spans="1:7">
      <c r="A15" s="144"/>
      <c r="B15" s="151"/>
      <c r="C15" s="144"/>
      <c r="D15" s="154"/>
      <c r="E15" s="154"/>
      <c r="F15" s="155"/>
    </row>
    <row r="16" spans="1:7" ht="45" customHeight="1">
      <c r="A16" s="144">
        <v>103</v>
      </c>
      <c r="B16" s="151" t="s">
        <v>93</v>
      </c>
      <c r="C16" s="144" t="s">
        <v>92</v>
      </c>
      <c r="D16" s="154">
        <f>'3_предв.ремонти'!D26</f>
        <v>2041</v>
      </c>
      <c r="E16" s="154"/>
      <c r="F16" s="155"/>
    </row>
    <row r="17" spans="1:7">
      <c r="A17" s="144"/>
      <c r="B17" s="151"/>
      <c r="C17" s="144"/>
      <c r="D17" s="154"/>
      <c r="E17" s="154"/>
      <c r="F17" s="155"/>
    </row>
    <row r="18" spans="1:7" ht="45" customHeight="1">
      <c r="A18" s="144">
        <v>104</v>
      </c>
      <c r="B18" s="151" t="s">
        <v>94</v>
      </c>
      <c r="C18" s="144" t="s">
        <v>92</v>
      </c>
      <c r="D18" s="154">
        <f>'1_асф.фрезоване'!K209</f>
        <v>9760</v>
      </c>
      <c r="E18" s="154"/>
      <c r="F18" s="155"/>
    </row>
    <row r="19" spans="1:7">
      <c r="A19" s="144"/>
      <c r="B19" s="151"/>
      <c r="C19" s="144"/>
      <c r="D19" s="154"/>
      <c r="E19" s="154"/>
      <c r="F19" s="155"/>
    </row>
    <row r="20" spans="1:7" ht="25.5">
      <c r="A20" s="144">
        <v>105</v>
      </c>
      <c r="B20" s="151" t="s">
        <v>182</v>
      </c>
      <c r="C20" s="144" t="s">
        <v>46</v>
      </c>
      <c r="D20" s="154">
        <f>'6_бордюри'!F59</f>
        <v>2716.3009360607321</v>
      </c>
      <c r="E20" s="154"/>
      <c r="F20" s="155"/>
    </row>
    <row r="21" spans="1:7">
      <c r="A21" s="144"/>
      <c r="B21" s="151"/>
      <c r="C21" s="144"/>
      <c r="D21" s="154"/>
      <c r="E21" s="154"/>
      <c r="F21" s="155"/>
    </row>
    <row r="22" spans="1:7" ht="39.75" customHeight="1">
      <c r="A22" s="144">
        <v>106</v>
      </c>
      <c r="B22" s="151" t="s">
        <v>95</v>
      </c>
      <c r="C22" s="144" t="s">
        <v>96</v>
      </c>
      <c r="D22" s="154">
        <f>reconstr!K29</f>
        <v>2459.7500777738351</v>
      </c>
      <c r="E22" s="154"/>
      <c r="F22" s="155"/>
    </row>
    <row r="23" spans="1:7">
      <c r="A23" s="144"/>
      <c r="B23" s="151"/>
      <c r="C23" s="144"/>
      <c r="D23" s="154"/>
      <c r="E23" s="154"/>
      <c r="F23" s="155"/>
    </row>
    <row r="24" spans="1:7">
      <c r="A24" s="144">
        <v>107</v>
      </c>
      <c r="B24" s="151" t="s">
        <v>115</v>
      </c>
      <c r="C24" s="144" t="s">
        <v>46</v>
      </c>
      <c r="D24" s="154">
        <f>'4_ВОДОСТОЦИ'!F15</f>
        <v>22</v>
      </c>
      <c r="E24" s="154"/>
      <c r="F24" s="155"/>
      <c r="G24" s="231"/>
    </row>
    <row r="25" spans="1:7">
      <c r="A25" s="144"/>
      <c r="B25" s="151"/>
      <c r="C25" s="144"/>
      <c r="D25" s="144"/>
      <c r="E25" s="154"/>
      <c r="F25" s="155"/>
    </row>
    <row r="26" spans="1:7">
      <c r="A26" s="157"/>
      <c r="B26" s="153" t="s">
        <v>97</v>
      </c>
      <c r="C26" s="157"/>
      <c r="D26" s="157"/>
      <c r="E26" s="158"/>
      <c r="F26" s="159"/>
    </row>
    <row r="27" spans="1:7">
      <c r="A27" s="144"/>
      <c r="B27" s="151"/>
      <c r="C27" s="144"/>
      <c r="D27" s="144"/>
      <c r="E27" s="154"/>
      <c r="F27" s="155"/>
    </row>
    <row r="28" spans="1:7" ht="51">
      <c r="A28" s="144">
        <v>201</v>
      </c>
      <c r="B28" s="151" t="s">
        <v>98</v>
      </c>
      <c r="C28" s="144" t="s">
        <v>65</v>
      </c>
      <c r="D28" s="160">
        <f>'1_асф.фрезоване'!K207+reconstr!K41+'5_зауствания'!G60+'3_предв.ремонти'!D28+'6_СПИРКИ'!G22</f>
        <v>2281.2810565889563</v>
      </c>
      <c r="E28" s="226"/>
      <c r="F28" s="155"/>
    </row>
    <row r="29" spans="1:7">
      <c r="A29" s="144"/>
      <c r="B29" s="151"/>
      <c r="C29" s="144"/>
      <c r="D29" s="154"/>
      <c r="E29" s="154"/>
      <c r="F29" s="155"/>
    </row>
    <row r="30" spans="1:7" ht="18.75" customHeight="1">
      <c r="A30" s="144">
        <v>202</v>
      </c>
      <c r="B30" s="151" t="s">
        <v>212</v>
      </c>
      <c r="C30" s="144" t="s">
        <v>92</v>
      </c>
      <c r="D30" s="161">
        <f>'1_асф.фрезоване'!K205+'5_зауствания'!E60+'6_СПИРКИ'!E22</f>
        <v>19728.622875858837</v>
      </c>
      <c r="E30" s="154"/>
      <c r="F30" s="155"/>
    </row>
    <row r="31" spans="1:7">
      <c r="A31" s="144"/>
      <c r="B31" s="151"/>
      <c r="C31" s="144"/>
      <c r="D31" s="154"/>
      <c r="E31" s="154"/>
      <c r="F31" s="155"/>
    </row>
    <row r="32" spans="1:7" ht="25.5">
      <c r="A32" s="144">
        <v>203</v>
      </c>
      <c r="B32" s="151" t="s">
        <v>99</v>
      </c>
      <c r="C32" s="144" t="s">
        <v>92</v>
      </c>
      <c r="D32" s="154">
        <f>reconstr!K35+'2_уширения'!L19</f>
        <v>7576.1124708778661</v>
      </c>
      <c r="E32" s="154"/>
      <c r="F32" s="155"/>
    </row>
    <row r="33" spans="1:7">
      <c r="A33" s="144"/>
      <c r="B33" s="151"/>
      <c r="C33" s="144"/>
      <c r="D33" s="154"/>
      <c r="E33" s="154"/>
      <c r="F33" s="155"/>
    </row>
    <row r="34" spans="1:7" ht="25.5">
      <c r="A34" s="144">
        <v>204</v>
      </c>
      <c r="B34" s="151" t="s">
        <v>100</v>
      </c>
      <c r="C34" s="144" t="s">
        <v>92</v>
      </c>
      <c r="D34" s="154">
        <f>'1_асф.фрезоване'!K203+reconstr!K39+'5_зауствания'!H60+'3_предв.ремонти'!D30+'6_СПИРКИ'!H22</f>
        <v>54343.285072654631</v>
      </c>
      <c r="E34" s="154"/>
      <c r="F34" s="155"/>
    </row>
    <row r="35" spans="1:7">
      <c r="A35" s="144"/>
      <c r="B35" s="151"/>
      <c r="C35" s="144"/>
      <c r="D35" s="154"/>
      <c r="E35" s="154"/>
      <c r="F35" s="155"/>
    </row>
    <row r="36" spans="1:7" ht="25.5">
      <c r="A36" s="144">
        <v>205</v>
      </c>
      <c r="B36" s="151" t="s">
        <v>101</v>
      </c>
      <c r="C36" s="144" t="s">
        <v>65</v>
      </c>
      <c r="D36" s="154">
        <f>reconstr!K37</f>
        <v>1087.038419492716</v>
      </c>
      <c r="E36" s="226"/>
      <c r="F36" s="155"/>
      <c r="G36" s="231"/>
    </row>
    <row r="37" spans="1:7">
      <c r="A37" s="144"/>
      <c r="B37" s="151"/>
      <c r="C37" s="144"/>
      <c r="D37" s="144"/>
      <c r="E37" s="154"/>
      <c r="F37" s="155"/>
    </row>
    <row r="38" spans="1:7">
      <c r="A38" s="157"/>
      <c r="B38" s="153" t="s">
        <v>102</v>
      </c>
      <c r="C38" s="157"/>
      <c r="D38" s="157"/>
      <c r="E38" s="158"/>
      <c r="F38" s="159"/>
    </row>
    <row r="39" spans="1:7">
      <c r="A39" s="144"/>
      <c r="B39" s="151"/>
      <c r="C39" s="144"/>
      <c r="D39" s="144"/>
      <c r="E39" s="154"/>
      <c r="F39" s="155"/>
    </row>
    <row r="40" spans="1:7" ht="30" customHeight="1">
      <c r="A40" s="144">
        <v>301</v>
      </c>
      <c r="B40" s="151" t="s">
        <v>103</v>
      </c>
      <c r="C40" s="144" t="s">
        <v>96</v>
      </c>
      <c r="D40" s="154">
        <f>reconstr!K33+'2_уширения'!L20</f>
        <v>2590.3164998196171</v>
      </c>
      <c r="E40" s="154"/>
      <c r="F40" s="155"/>
    </row>
    <row r="41" spans="1:7">
      <c r="A41" s="144"/>
      <c r="B41" s="151"/>
      <c r="C41" s="144"/>
      <c r="D41" s="154"/>
      <c r="E41" s="154"/>
      <c r="F41" s="155"/>
    </row>
    <row r="42" spans="1:7" ht="51">
      <c r="A42" s="144">
        <v>302</v>
      </c>
      <c r="B42" s="151" t="s">
        <v>104</v>
      </c>
      <c r="C42" s="144" t="s">
        <v>46</v>
      </c>
      <c r="D42" s="154">
        <f>'6_бордюри'!I59</f>
        <v>2868.116271102308</v>
      </c>
      <c r="E42" s="154"/>
      <c r="F42" s="155"/>
    </row>
    <row r="43" spans="1:7">
      <c r="A43" s="144"/>
      <c r="B43" s="151"/>
      <c r="C43" s="144"/>
      <c r="D43" s="154"/>
      <c r="E43" s="154"/>
      <c r="F43" s="155"/>
    </row>
    <row r="44" spans="1:7" ht="16.5" customHeight="1">
      <c r="A44" s="144">
        <v>303</v>
      </c>
      <c r="B44" s="151" t="s">
        <v>110</v>
      </c>
      <c r="C44" s="227" t="s">
        <v>107</v>
      </c>
      <c r="D44" s="154">
        <v>13</v>
      </c>
      <c r="E44" s="154"/>
      <c r="F44" s="155"/>
    </row>
    <row r="45" spans="1:7">
      <c r="A45" s="144"/>
      <c r="B45" s="151"/>
      <c r="C45" s="227"/>
      <c r="D45" s="154"/>
      <c r="E45" s="154"/>
      <c r="F45" s="155"/>
    </row>
    <row r="46" spans="1:7" ht="16.5" customHeight="1">
      <c r="A46" s="144">
        <v>304</v>
      </c>
      <c r="B46" s="151" t="s">
        <v>111</v>
      </c>
      <c r="C46" s="227" t="s">
        <v>107</v>
      </c>
      <c r="D46" s="154">
        <v>41</v>
      </c>
      <c r="E46" s="154"/>
      <c r="F46" s="155"/>
    </row>
    <row r="47" spans="1:7">
      <c r="A47" s="144"/>
      <c r="B47" s="151"/>
      <c r="C47" s="144"/>
      <c r="D47" s="154"/>
      <c r="E47" s="154"/>
      <c r="F47" s="155"/>
    </row>
    <row r="48" spans="1:7" ht="25.5">
      <c r="A48" s="144">
        <v>305</v>
      </c>
      <c r="B48" s="151" t="s">
        <v>165</v>
      </c>
      <c r="C48" s="144" t="s">
        <v>112</v>
      </c>
      <c r="D48" s="154">
        <v>35</v>
      </c>
      <c r="E48" s="154"/>
      <c r="F48" s="155"/>
    </row>
    <row r="49" spans="1:7" ht="12" customHeight="1">
      <c r="A49" s="144"/>
      <c r="B49" s="151"/>
      <c r="C49" s="144"/>
      <c r="D49" s="163"/>
      <c r="E49" s="164"/>
      <c r="F49" s="155"/>
    </row>
    <row r="50" spans="1:7" ht="51">
      <c r="A50" s="144">
        <v>306</v>
      </c>
      <c r="B50" s="151" t="s">
        <v>113</v>
      </c>
      <c r="C50" s="144" t="s">
        <v>92</v>
      </c>
      <c r="D50" s="154">
        <f>50*2.4*2</f>
        <v>240</v>
      </c>
      <c r="E50" s="154"/>
      <c r="F50" s="155"/>
      <c r="G50" s="231"/>
    </row>
    <row r="51" spans="1:7">
      <c r="A51" s="144"/>
      <c r="B51" s="151"/>
      <c r="C51" s="144"/>
      <c r="D51" s="154"/>
      <c r="E51" s="154"/>
      <c r="F51" s="155"/>
    </row>
    <row r="52" spans="1:7" ht="25.5">
      <c r="A52" s="144">
        <v>307</v>
      </c>
      <c r="B52" s="151" t="s">
        <v>114</v>
      </c>
      <c r="D52" s="154"/>
      <c r="E52" s="154"/>
      <c r="F52" s="155"/>
      <c r="G52" s="231"/>
    </row>
    <row r="53" spans="1:7" ht="16.5" customHeight="1">
      <c r="A53" s="144"/>
      <c r="B53" s="222" t="s">
        <v>148</v>
      </c>
      <c r="C53" s="144" t="s">
        <v>92</v>
      </c>
      <c r="D53" s="154">
        <v>277.41000000000003</v>
      </c>
      <c r="E53" s="154"/>
      <c r="F53" s="155"/>
    </row>
    <row r="54" spans="1:7" ht="16.5" customHeight="1">
      <c r="A54" s="144"/>
      <c r="B54" s="222" t="s">
        <v>209</v>
      </c>
      <c r="C54" s="144" t="s">
        <v>92</v>
      </c>
      <c r="D54" s="154">
        <f>72.82+42.54</f>
        <v>115.35999999999999</v>
      </c>
      <c r="E54" s="154"/>
      <c r="F54" s="155"/>
    </row>
    <row r="55" spans="1:7">
      <c r="A55" s="144"/>
      <c r="B55" s="151"/>
      <c r="C55" s="144"/>
      <c r="D55" s="154"/>
      <c r="E55" s="154"/>
      <c r="F55" s="155"/>
    </row>
    <row r="56" spans="1:7" ht="25.5">
      <c r="A56" s="144">
        <v>308</v>
      </c>
      <c r="B56" s="151" t="s">
        <v>114</v>
      </c>
      <c r="D56" s="154"/>
      <c r="E56" s="154"/>
      <c r="F56" s="155"/>
      <c r="G56" s="231"/>
    </row>
    <row r="57" spans="1:7">
      <c r="A57" s="144"/>
      <c r="B57" s="222" t="s">
        <v>213</v>
      </c>
      <c r="C57" s="144" t="s">
        <v>92</v>
      </c>
      <c r="D57" s="154">
        <f>7*10.5*3</f>
        <v>220.5</v>
      </c>
      <c r="E57" s="154"/>
      <c r="F57" s="155"/>
      <c r="G57" s="231"/>
    </row>
    <row r="58" spans="1:7" ht="16.5" customHeight="1">
      <c r="A58" s="144"/>
      <c r="B58" s="222" t="s">
        <v>214</v>
      </c>
      <c r="C58" s="144" t="s">
        <v>92</v>
      </c>
      <c r="D58" s="154">
        <f>35*8*0.4*2</f>
        <v>224</v>
      </c>
      <c r="E58" s="154"/>
      <c r="F58" s="155"/>
    </row>
    <row r="59" spans="1:7">
      <c r="A59" s="144"/>
      <c r="B59" s="151"/>
      <c r="C59" s="144"/>
      <c r="D59" s="154"/>
      <c r="E59" s="154"/>
      <c r="F59" s="155"/>
    </row>
    <row r="60" spans="1:7">
      <c r="A60" s="144">
        <v>309</v>
      </c>
      <c r="B60" s="151" t="s">
        <v>164</v>
      </c>
      <c r="C60" s="144" t="s">
        <v>46</v>
      </c>
      <c r="D60" s="154">
        <f>'4_ВОДОСТОЦИ'!G15</f>
        <v>22</v>
      </c>
      <c r="E60" s="226"/>
      <c r="F60" s="155"/>
    </row>
    <row r="61" spans="1:7">
      <c r="A61" s="144"/>
      <c r="B61" s="151"/>
      <c r="C61" s="144"/>
      <c r="D61" s="144"/>
      <c r="E61" s="154"/>
      <c r="F61" s="155"/>
    </row>
    <row r="62" spans="1:7">
      <c r="A62" s="144"/>
      <c r="B62" s="223" t="s">
        <v>166</v>
      </c>
      <c r="C62" s="144"/>
      <c r="D62" s="144"/>
      <c r="E62" s="154"/>
      <c r="F62" s="155"/>
    </row>
    <row r="63" spans="1:7">
      <c r="A63" s="144"/>
      <c r="B63" s="224"/>
      <c r="C63" s="144"/>
      <c r="D63" s="144"/>
      <c r="E63" s="154"/>
      <c r="F63" s="155"/>
    </row>
    <row r="64" spans="1:7" ht="38.25">
      <c r="A64" s="144">
        <v>501</v>
      </c>
      <c r="B64" s="151" t="s">
        <v>105</v>
      </c>
      <c r="C64" s="144" t="s">
        <v>92</v>
      </c>
      <c r="D64" s="154">
        <f>'КС-6_ПОД'!E10</f>
        <v>597.32139999999993</v>
      </c>
      <c r="E64" s="154"/>
      <c r="F64" s="155"/>
    </row>
    <row r="65" spans="1:7">
      <c r="A65" s="144"/>
      <c r="B65" s="151"/>
      <c r="C65" s="144"/>
      <c r="D65" s="154"/>
      <c r="E65" s="154"/>
      <c r="F65" s="155"/>
    </row>
    <row r="66" spans="1:7" ht="40.5" customHeight="1">
      <c r="A66" s="144">
        <v>502</v>
      </c>
      <c r="B66" s="151" t="s">
        <v>211</v>
      </c>
      <c r="C66" s="144" t="s">
        <v>92</v>
      </c>
      <c r="D66" s="154">
        <f>'КС-6_ПОД'!E13+'КС-6_ПОД'!E15</f>
        <v>42.744000000000014</v>
      </c>
      <c r="E66" s="226"/>
      <c r="F66" s="155"/>
    </row>
    <row r="67" spans="1:7">
      <c r="A67" s="144"/>
      <c r="B67" s="151"/>
      <c r="C67" s="144"/>
      <c r="D67" s="154"/>
      <c r="E67" s="154"/>
      <c r="F67" s="155"/>
    </row>
    <row r="68" spans="1:7" ht="25.5">
      <c r="A68" s="144">
        <v>503</v>
      </c>
      <c r="B68" s="151" t="s">
        <v>208</v>
      </c>
      <c r="C68" s="144" t="s">
        <v>107</v>
      </c>
      <c r="D68" s="154">
        <f>'КС-6_ПОД'!E19</f>
        <v>55</v>
      </c>
      <c r="E68" s="154"/>
      <c r="F68" s="155"/>
    </row>
    <row r="69" spans="1:7">
      <c r="A69" s="144"/>
      <c r="B69" s="151"/>
      <c r="C69" s="144"/>
      <c r="D69" s="154"/>
      <c r="E69" s="154"/>
      <c r="F69" s="155"/>
    </row>
    <row r="70" spans="1:7" ht="25.5">
      <c r="A70" s="144">
        <v>504</v>
      </c>
      <c r="B70" s="151" t="s">
        <v>106</v>
      </c>
      <c r="C70" s="144" t="s">
        <v>107</v>
      </c>
      <c r="D70" s="154">
        <f>'КС-6_ПОД'!E22</f>
        <v>33</v>
      </c>
      <c r="E70" s="154"/>
      <c r="F70" s="155"/>
    </row>
    <row r="71" spans="1:7">
      <c r="A71" s="144"/>
      <c r="B71" s="151"/>
      <c r="C71" s="144"/>
      <c r="D71" s="154"/>
      <c r="E71" s="154"/>
      <c r="F71" s="155"/>
    </row>
    <row r="72" spans="1:7" ht="26.25" customHeight="1">
      <c r="A72" s="144">
        <v>505</v>
      </c>
      <c r="B72" s="151" t="s">
        <v>108</v>
      </c>
      <c r="C72" s="144" t="s">
        <v>107</v>
      </c>
      <c r="D72" s="154">
        <v>5</v>
      </c>
      <c r="E72" s="226"/>
      <c r="F72" s="155"/>
    </row>
    <row r="73" spans="1:7" ht="12.75" customHeight="1">
      <c r="A73" s="144"/>
      <c r="B73" s="151"/>
      <c r="C73" s="144"/>
      <c r="D73" s="154"/>
      <c r="E73" s="226"/>
      <c r="F73" s="155"/>
    </row>
    <row r="74" spans="1:7" ht="24.75" customHeight="1">
      <c r="A74" s="144">
        <v>506</v>
      </c>
      <c r="B74" s="151" t="s">
        <v>109</v>
      </c>
      <c r="C74" s="144" t="s">
        <v>107</v>
      </c>
      <c r="D74" s="154">
        <v>2</v>
      </c>
      <c r="E74" s="165"/>
      <c r="F74" s="155"/>
      <c r="G74" s="231"/>
    </row>
    <row r="75" spans="1:7" ht="12.75" customHeight="1">
      <c r="A75" s="144"/>
      <c r="B75" s="151"/>
      <c r="C75" s="144"/>
      <c r="D75" s="165"/>
      <c r="E75" s="154"/>
      <c r="F75" s="155"/>
    </row>
    <row r="76" spans="1:7">
      <c r="A76" s="273" t="s">
        <v>155</v>
      </c>
      <c r="B76" s="273"/>
      <c r="C76" s="273"/>
      <c r="D76" s="273"/>
      <c r="E76" s="273"/>
      <c r="F76" s="145">
        <f>SUM(F12:F74)</f>
        <v>0</v>
      </c>
      <c r="G76" s="231"/>
    </row>
    <row r="77" spans="1:7">
      <c r="A77" s="273" t="s">
        <v>116</v>
      </c>
      <c r="B77" s="273"/>
      <c r="C77" s="273"/>
      <c r="D77" s="273"/>
      <c r="E77" s="273"/>
      <c r="F77" s="146">
        <f>SUM(F76*0.2)</f>
        <v>0</v>
      </c>
      <c r="G77" s="231"/>
    </row>
    <row r="78" spans="1:7">
      <c r="A78" s="273" t="s">
        <v>117</v>
      </c>
      <c r="B78" s="273"/>
      <c r="C78" s="273"/>
      <c r="D78" s="273"/>
      <c r="E78" s="273"/>
      <c r="F78" s="145">
        <f>SUM(F76:F77)</f>
        <v>0</v>
      </c>
      <c r="G78" s="231"/>
    </row>
    <row r="82" spans="3:8">
      <c r="D82" s="150" t="s">
        <v>223</v>
      </c>
    </row>
    <row r="83" spans="3:8">
      <c r="C83" s="272" t="s">
        <v>224</v>
      </c>
      <c r="D83" s="272"/>
      <c r="H83" s="156"/>
    </row>
  </sheetData>
  <mergeCells count="8">
    <mergeCell ref="C83:D83"/>
    <mergeCell ref="A1:F1"/>
    <mergeCell ref="B2:F4"/>
    <mergeCell ref="A5:F5"/>
    <mergeCell ref="A7:F7"/>
    <mergeCell ref="A77:E77"/>
    <mergeCell ref="A78:E78"/>
    <mergeCell ref="A76:E76"/>
  </mergeCells>
  <pageMargins left="0.70866141732283505" right="0.196850393700787" top="0.74803149606299202" bottom="0.24803149599999999" header="0.31496062992126" footer="0.31496062992126"/>
  <pageSetup paperSize="9" orientation="portrait" r:id="rId1"/>
  <headerFooter>
    <oddFooter>&amp;C&amp;P/&amp;N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8"/>
  <sheetViews>
    <sheetView workbookViewId="0">
      <selection activeCell="M14" sqref="M14"/>
    </sheetView>
  </sheetViews>
  <sheetFormatPr defaultRowHeight="12.75"/>
  <cols>
    <col min="1" max="1" width="6.42578125" style="150" customWidth="1"/>
    <col min="2" max="2" width="51.5703125" style="150" customWidth="1"/>
    <col min="3" max="3" width="6.7109375" style="150" customWidth="1"/>
    <col min="4" max="4" width="12.140625" style="150" customWidth="1"/>
    <col min="5" max="5" width="8.140625" style="150" customWidth="1"/>
    <col min="6" max="6" width="10.28515625" style="150" customWidth="1"/>
    <col min="7" max="7" width="17.7109375" style="150" customWidth="1"/>
    <col min="8" max="245" width="9.140625" style="150"/>
    <col min="246" max="246" width="6.42578125" style="150" customWidth="1"/>
    <col min="247" max="247" width="45.140625" style="150" customWidth="1"/>
    <col min="248" max="248" width="6.85546875" style="150" customWidth="1"/>
    <col min="249" max="249" width="12.140625" style="150" customWidth="1"/>
    <col min="250" max="250" width="8" style="150" customWidth="1"/>
    <col min="251" max="251" width="14.28515625" style="150" customWidth="1"/>
    <col min="252" max="501" width="9.140625" style="150"/>
    <col min="502" max="502" width="6.42578125" style="150" customWidth="1"/>
    <col min="503" max="503" width="45.140625" style="150" customWidth="1"/>
    <col min="504" max="504" width="6.85546875" style="150" customWidth="1"/>
    <col min="505" max="505" width="12.140625" style="150" customWidth="1"/>
    <col min="506" max="506" width="8" style="150" customWidth="1"/>
    <col min="507" max="507" width="14.28515625" style="150" customWidth="1"/>
    <col min="508" max="757" width="9.140625" style="150"/>
    <col min="758" max="758" width="6.42578125" style="150" customWidth="1"/>
    <col min="759" max="759" width="45.140625" style="150" customWidth="1"/>
    <col min="760" max="760" width="6.85546875" style="150" customWidth="1"/>
    <col min="761" max="761" width="12.140625" style="150" customWidth="1"/>
    <col min="762" max="762" width="8" style="150" customWidth="1"/>
    <col min="763" max="763" width="14.28515625" style="150" customWidth="1"/>
    <col min="764" max="1013" width="9.140625" style="150"/>
    <col min="1014" max="1014" width="6.42578125" style="150" customWidth="1"/>
    <col min="1015" max="1015" width="45.140625" style="150" customWidth="1"/>
    <col min="1016" max="1016" width="6.85546875" style="150" customWidth="1"/>
    <col min="1017" max="1017" width="12.140625" style="150" customWidth="1"/>
    <col min="1018" max="1018" width="8" style="150" customWidth="1"/>
    <col min="1019" max="1019" width="14.28515625" style="150" customWidth="1"/>
    <col min="1020" max="1269" width="9.140625" style="150"/>
    <col min="1270" max="1270" width="6.42578125" style="150" customWidth="1"/>
    <col min="1271" max="1271" width="45.140625" style="150" customWidth="1"/>
    <col min="1272" max="1272" width="6.85546875" style="150" customWidth="1"/>
    <col min="1273" max="1273" width="12.140625" style="150" customWidth="1"/>
    <col min="1274" max="1274" width="8" style="150" customWidth="1"/>
    <col min="1275" max="1275" width="14.28515625" style="150" customWidth="1"/>
    <col min="1276" max="1525" width="9.140625" style="150"/>
    <col min="1526" max="1526" width="6.42578125" style="150" customWidth="1"/>
    <col min="1527" max="1527" width="45.140625" style="150" customWidth="1"/>
    <col min="1528" max="1528" width="6.85546875" style="150" customWidth="1"/>
    <col min="1529" max="1529" width="12.140625" style="150" customWidth="1"/>
    <col min="1530" max="1530" width="8" style="150" customWidth="1"/>
    <col min="1531" max="1531" width="14.28515625" style="150" customWidth="1"/>
    <col min="1532" max="1781" width="9.140625" style="150"/>
    <col min="1782" max="1782" width="6.42578125" style="150" customWidth="1"/>
    <col min="1783" max="1783" width="45.140625" style="150" customWidth="1"/>
    <col min="1784" max="1784" width="6.85546875" style="150" customWidth="1"/>
    <col min="1785" max="1785" width="12.140625" style="150" customWidth="1"/>
    <col min="1786" max="1786" width="8" style="150" customWidth="1"/>
    <col min="1787" max="1787" width="14.28515625" style="150" customWidth="1"/>
    <col min="1788" max="2037" width="9.140625" style="150"/>
    <col min="2038" max="2038" width="6.42578125" style="150" customWidth="1"/>
    <col min="2039" max="2039" width="45.140625" style="150" customWidth="1"/>
    <col min="2040" max="2040" width="6.85546875" style="150" customWidth="1"/>
    <col min="2041" max="2041" width="12.140625" style="150" customWidth="1"/>
    <col min="2042" max="2042" width="8" style="150" customWidth="1"/>
    <col min="2043" max="2043" width="14.28515625" style="150" customWidth="1"/>
    <col min="2044" max="2293" width="9.140625" style="150"/>
    <col min="2294" max="2294" width="6.42578125" style="150" customWidth="1"/>
    <col min="2295" max="2295" width="45.140625" style="150" customWidth="1"/>
    <col min="2296" max="2296" width="6.85546875" style="150" customWidth="1"/>
    <col min="2297" max="2297" width="12.140625" style="150" customWidth="1"/>
    <col min="2298" max="2298" width="8" style="150" customWidth="1"/>
    <col min="2299" max="2299" width="14.28515625" style="150" customWidth="1"/>
    <col min="2300" max="2549" width="9.140625" style="150"/>
    <col min="2550" max="2550" width="6.42578125" style="150" customWidth="1"/>
    <col min="2551" max="2551" width="45.140625" style="150" customWidth="1"/>
    <col min="2552" max="2552" width="6.85546875" style="150" customWidth="1"/>
    <col min="2553" max="2553" width="12.140625" style="150" customWidth="1"/>
    <col min="2554" max="2554" width="8" style="150" customWidth="1"/>
    <col min="2555" max="2555" width="14.28515625" style="150" customWidth="1"/>
    <col min="2556" max="2805" width="9.140625" style="150"/>
    <col min="2806" max="2806" width="6.42578125" style="150" customWidth="1"/>
    <col min="2807" max="2807" width="45.140625" style="150" customWidth="1"/>
    <col min="2808" max="2808" width="6.85546875" style="150" customWidth="1"/>
    <col min="2809" max="2809" width="12.140625" style="150" customWidth="1"/>
    <col min="2810" max="2810" width="8" style="150" customWidth="1"/>
    <col min="2811" max="2811" width="14.28515625" style="150" customWidth="1"/>
    <col min="2812" max="3061" width="9.140625" style="150"/>
    <col min="3062" max="3062" width="6.42578125" style="150" customWidth="1"/>
    <col min="3063" max="3063" width="45.140625" style="150" customWidth="1"/>
    <col min="3064" max="3064" width="6.85546875" style="150" customWidth="1"/>
    <col min="3065" max="3065" width="12.140625" style="150" customWidth="1"/>
    <col min="3066" max="3066" width="8" style="150" customWidth="1"/>
    <col min="3067" max="3067" width="14.28515625" style="150" customWidth="1"/>
    <col min="3068" max="3317" width="9.140625" style="150"/>
    <col min="3318" max="3318" width="6.42578125" style="150" customWidth="1"/>
    <col min="3319" max="3319" width="45.140625" style="150" customWidth="1"/>
    <col min="3320" max="3320" width="6.85546875" style="150" customWidth="1"/>
    <col min="3321" max="3321" width="12.140625" style="150" customWidth="1"/>
    <col min="3322" max="3322" width="8" style="150" customWidth="1"/>
    <col min="3323" max="3323" width="14.28515625" style="150" customWidth="1"/>
    <col min="3324" max="3573" width="9.140625" style="150"/>
    <col min="3574" max="3574" width="6.42578125" style="150" customWidth="1"/>
    <col min="3575" max="3575" width="45.140625" style="150" customWidth="1"/>
    <col min="3576" max="3576" width="6.85546875" style="150" customWidth="1"/>
    <col min="3577" max="3577" width="12.140625" style="150" customWidth="1"/>
    <col min="3578" max="3578" width="8" style="150" customWidth="1"/>
    <col min="3579" max="3579" width="14.28515625" style="150" customWidth="1"/>
    <col min="3580" max="3829" width="9.140625" style="150"/>
    <col min="3830" max="3830" width="6.42578125" style="150" customWidth="1"/>
    <col min="3831" max="3831" width="45.140625" style="150" customWidth="1"/>
    <col min="3832" max="3832" width="6.85546875" style="150" customWidth="1"/>
    <col min="3833" max="3833" width="12.140625" style="150" customWidth="1"/>
    <col min="3834" max="3834" width="8" style="150" customWidth="1"/>
    <col min="3835" max="3835" width="14.28515625" style="150" customWidth="1"/>
    <col min="3836" max="4085" width="9.140625" style="150"/>
    <col min="4086" max="4086" width="6.42578125" style="150" customWidth="1"/>
    <col min="4087" max="4087" width="45.140625" style="150" customWidth="1"/>
    <col min="4088" max="4088" width="6.85546875" style="150" customWidth="1"/>
    <col min="4089" max="4089" width="12.140625" style="150" customWidth="1"/>
    <col min="4090" max="4090" width="8" style="150" customWidth="1"/>
    <col min="4091" max="4091" width="14.28515625" style="150" customWidth="1"/>
    <col min="4092" max="4341" width="9.140625" style="150"/>
    <col min="4342" max="4342" width="6.42578125" style="150" customWidth="1"/>
    <col min="4343" max="4343" width="45.140625" style="150" customWidth="1"/>
    <col min="4344" max="4344" width="6.85546875" style="150" customWidth="1"/>
    <col min="4345" max="4345" width="12.140625" style="150" customWidth="1"/>
    <col min="4346" max="4346" width="8" style="150" customWidth="1"/>
    <col min="4347" max="4347" width="14.28515625" style="150" customWidth="1"/>
    <col min="4348" max="4597" width="9.140625" style="150"/>
    <col min="4598" max="4598" width="6.42578125" style="150" customWidth="1"/>
    <col min="4599" max="4599" width="45.140625" style="150" customWidth="1"/>
    <col min="4600" max="4600" width="6.85546875" style="150" customWidth="1"/>
    <col min="4601" max="4601" width="12.140625" style="150" customWidth="1"/>
    <col min="4602" max="4602" width="8" style="150" customWidth="1"/>
    <col min="4603" max="4603" width="14.28515625" style="150" customWidth="1"/>
    <col min="4604" max="4853" width="9.140625" style="150"/>
    <col min="4854" max="4854" width="6.42578125" style="150" customWidth="1"/>
    <col min="4855" max="4855" width="45.140625" style="150" customWidth="1"/>
    <col min="4856" max="4856" width="6.85546875" style="150" customWidth="1"/>
    <col min="4857" max="4857" width="12.140625" style="150" customWidth="1"/>
    <col min="4858" max="4858" width="8" style="150" customWidth="1"/>
    <col min="4859" max="4859" width="14.28515625" style="150" customWidth="1"/>
    <col min="4860" max="5109" width="9.140625" style="150"/>
    <col min="5110" max="5110" width="6.42578125" style="150" customWidth="1"/>
    <col min="5111" max="5111" width="45.140625" style="150" customWidth="1"/>
    <col min="5112" max="5112" width="6.85546875" style="150" customWidth="1"/>
    <col min="5113" max="5113" width="12.140625" style="150" customWidth="1"/>
    <col min="5114" max="5114" width="8" style="150" customWidth="1"/>
    <col min="5115" max="5115" width="14.28515625" style="150" customWidth="1"/>
    <col min="5116" max="5365" width="9.140625" style="150"/>
    <col min="5366" max="5366" width="6.42578125" style="150" customWidth="1"/>
    <col min="5367" max="5367" width="45.140625" style="150" customWidth="1"/>
    <col min="5368" max="5368" width="6.85546875" style="150" customWidth="1"/>
    <col min="5369" max="5369" width="12.140625" style="150" customWidth="1"/>
    <col min="5370" max="5370" width="8" style="150" customWidth="1"/>
    <col min="5371" max="5371" width="14.28515625" style="150" customWidth="1"/>
    <col min="5372" max="5621" width="9.140625" style="150"/>
    <col min="5622" max="5622" width="6.42578125" style="150" customWidth="1"/>
    <col min="5623" max="5623" width="45.140625" style="150" customWidth="1"/>
    <col min="5624" max="5624" width="6.85546875" style="150" customWidth="1"/>
    <col min="5625" max="5625" width="12.140625" style="150" customWidth="1"/>
    <col min="5626" max="5626" width="8" style="150" customWidth="1"/>
    <col min="5627" max="5627" width="14.28515625" style="150" customWidth="1"/>
    <col min="5628" max="5877" width="9.140625" style="150"/>
    <col min="5878" max="5878" width="6.42578125" style="150" customWidth="1"/>
    <col min="5879" max="5879" width="45.140625" style="150" customWidth="1"/>
    <col min="5880" max="5880" width="6.85546875" style="150" customWidth="1"/>
    <col min="5881" max="5881" width="12.140625" style="150" customWidth="1"/>
    <col min="5882" max="5882" width="8" style="150" customWidth="1"/>
    <col min="5883" max="5883" width="14.28515625" style="150" customWidth="1"/>
    <col min="5884" max="6133" width="9.140625" style="150"/>
    <col min="6134" max="6134" width="6.42578125" style="150" customWidth="1"/>
    <col min="6135" max="6135" width="45.140625" style="150" customWidth="1"/>
    <col min="6136" max="6136" width="6.85546875" style="150" customWidth="1"/>
    <col min="6137" max="6137" width="12.140625" style="150" customWidth="1"/>
    <col min="6138" max="6138" width="8" style="150" customWidth="1"/>
    <col min="6139" max="6139" width="14.28515625" style="150" customWidth="1"/>
    <col min="6140" max="6389" width="9.140625" style="150"/>
    <col min="6390" max="6390" width="6.42578125" style="150" customWidth="1"/>
    <col min="6391" max="6391" width="45.140625" style="150" customWidth="1"/>
    <col min="6392" max="6392" width="6.85546875" style="150" customWidth="1"/>
    <col min="6393" max="6393" width="12.140625" style="150" customWidth="1"/>
    <col min="6394" max="6394" width="8" style="150" customWidth="1"/>
    <col min="6395" max="6395" width="14.28515625" style="150" customWidth="1"/>
    <col min="6396" max="6645" width="9.140625" style="150"/>
    <col min="6646" max="6646" width="6.42578125" style="150" customWidth="1"/>
    <col min="6647" max="6647" width="45.140625" style="150" customWidth="1"/>
    <col min="6648" max="6648" width="6.85546875" style="150" customWidth="1"/>
    <col min="6649" max="6649" width="12.140625" style="150" customWidth="1"/>
    <col min="6650" max="6650" width="8" style="150" customWidth="1"/>
    <col min="6651" max="6651" width="14.28515625" style="150" customWidth="1"/>
    <col min="6652" max="6901" width="9.140625" style="150"/>
    <col min="6902" max="6902" width="6.42578125" style="150" customWidth="1"/>
    <col min="6903" max="6903" width="45.140625" style="150" customWidth="1"/>
    <col min="6904" max="6904" width="6.85546875" style="150" customWidth="1"/>
    <col min="6905" max="6905" width="12.140625" style="150" customWidth="1"/>
    <col min="6906" max="6906" width="8" style="150" customWidth="1"/>
    <col min="6907" max="6907" width="14.28515625" style="150" customWidth="1"/>
    <col min="6908" max="7157" width="9.140625" style="150"/>
    <col min="7158" max="7158" width="6.42578125" style="150" customWidth="1"/>
    <col min="7159" max="7159" width="45.140625" style="150" customWidth="1"/>
    <col min="7160" max="7160" width="6.85546875" style="150" customWidth="1"/>
    <col min="7161" max="7161" width="12.140625" style="150" customWidth="1"/>
    <col min="7162" max="7162" width="8" style="150" customWidth="1"/>
    <col min="7163" max="7163" width="14.28515625" style="150" customWidth="1"/>
    <col min="7164" max="7413" width="9.140625" style="150"/>
    <col min="7414" max="7414" width="6.42578125" style="150" customWidth="1"/>
    <col min="7415" max="7415" width="45.140625" style="150" customWidth="1"/>
    <col min="7416" max="7416" width="6.85546875" style="150" customWidth="1"/>
    <col min="7417" max="7417" width="12.140625" style="150" customWidth="1"/>
    <col min="7418" max="7418" width="8" style="150" customWidth="1"/>
    <col min="7419" max="7419" width="14.28515625" style="150" customWidth="1"/>
    <col min="7420" max="7669" width="9.140625" style="150"/>
    <col min="7670" max="7670" width="6.42578125" style="150" customWidth="1"/>
    <col min="7671" max="7671" width="45.140625" style="150" customWidth="1"/>
    <col min="7672" max="7672" width="6.85546875" style="150" customWidth="1"/>
    <col min="7673" max="7673" width="12.140625" style="150" customWidth="1"/>
    <col min="7674" max="7674" width="8" style="150" customWidth="1"/>
    <col min="7675" max="7675" width="14.28515625" style="150" customWidth="1"/>
    <col min="7676" max="7925" width="9.140625" style="150"/>
    <col min="7926" max="7926" width="6.42578125" style="150" customWidth="1"/>
    <col min="7927" max="7927" width="45.140625" style="150" customWidth="1"/>
    <col min="7928" max="7928" width="6.85546875" style="150" customWidth="1"/>
    <col min="7929" max="7929" width="12.140625" style="150" customWidth="1"/>
    <col min="7930" max="7930" width="8" style="150" customWidth="1"/>
    <col min="7931" max="7931" width="14.28515625" style="150" customWidth="1"/>
    <col min="7932" max="8181" width="9.140625" style="150"/>
    <col min="8182" max="8182" width="6.42578125" style="150" customWidth="1"/>
    <col min="8183" max="8183" width="45.140625" style="150" customWidth="1"/>
    <col min="8184" max="8184" width="6.85546875" style="150" customWidth="1"/>
    <col min="8185" max="8185" width="12.140625" style="150" customWidth="1"/>
    <col min="8186" max="8186" width="8" style="150" customWidth="1"/>
    <col min="8187" max="8187" width="14.28515625" style="150" customWidth="1"/>
    <col min="8188" max="8437" width="9.140625" style="150"/>
    <col min="8438" max="8438" width="6.42578125" style="150" customWidth="1"/>
    <col min="8439" max="8439" width="45.140625" style="150" customWidth="1"/>
    <col min="8440" max="8440" width="6.85546875" style="150" customWidth="1"/>
    <col min="8441" max="8441" width="12.140625" style="150" customWidth="1"/>
    <col min="8442" max="8442" width="8" style="150" customWidth="1"/>
    <col min="8443" max="8443" width="14.28515625" style="150" customWidth="1"/>
    <col min="8444" max="8693" width="9.140625" style="150"/>
    <col min="8694" max="8694" width="6.42578125" style="150" customWidth="1"/>
    <col min="8695" max="8695" width="45.140625" style="150" customWidth="1"/>
    <col min="8696" max="8696" width="6.85546875" style="150" customWidth="1"/>
    <col min="8697" max="8697" width="12.140625" style="150" customWidth="1"/>
    <col min="8698" max="8698" width="8" style="150" customWidth="1"/>
    <col min="8699" max="8699" width="14.28515625" style="150" customWidth="1"/>
    <col min="8700" max="8949" width="9.140625" style="150"/>
    <col min="8950" max="8950" width="6.42578125" style="150" customWidth="1"/>
    <col min="8951" max="8951" width="45.140625" style="150" customWidth="1"/>
    <col min="8952" max="8952" width="6.85546875" style="150" customWidth="1"/>
    <col min="8953" max="8953" width="12.140625" style="150" customWidth="1"/>
    <col min="8954" max="8954" width="8" style="150" customWidth="1"/>
    <col min="8955" max="8955" width="14.28515625" style="150" customWidth="1"/>
    <col min="8956" max="9205" width="9.140625" style="150"/>
    <col min="9206" max="9206" width="6.42578125" style="150" customWidth="1"/>
    <col min="9207" max="9207" width="45.140625" style="150" customWidth="1"/>
    <col min="9208" max="9208" width="6.85546875" style="150" customWidth="1"/>
    <col min="9209" max="9209" width="12.140625" style="150" customWidth="1"/>
    <col min="9210" max="9210" width="8" style="150" customWidth="1"/>
    <col min="9211" max="9211" width="14.28515625" style="150" customWidth="1"/>
    <col min="9212" max="9461" width="9.140625" style="150"/>
    <col min="9462" max="9462" width="6.42578125" style="150" customWidth="1"/>
    <col min="9463" max="9463" width="45.140625" style="150" customWidth="1"/>
    <col min="9464" max="9464" width="6.85546875" style="150" customWidth="1"/>
    <col min="9465" max="9465" width="12.140625" style="150" customWidth="1"/>
    <col min="9466" max="9466" width="8" style="150" customWidth="1"/>
    <col min="9467" max="9467" width="14.28515625" style="150" customWidth="1"/>
    <col min="9468" max="9717" width="9.140625" style="150"/>
    <col min="9718" max="9718" width="6.42578125" style="150" customWidth="1"/>
    <col min="9719" max="9719" width="45.140625" style="150" customWidth="1"/>
    <col min="9720" max="9720" width="6.85546875" style="150" customWidth="1"/>
    <col min="9721" max="9721" width="12.140625" style="150" customWidth="1"/>
    <col min="9722" max="9722" width="8" style="150" customWidth="1"/>
    <col min="9723" max="9723" width="14.28515625" style="150" customWidth="1"/>
    <col min="9724" max="9973" width="9.140625" style="150"/>
    <col min="9974" max="9974" width="6.42578125" style="150" customWidth="1"/>
    <col min="9975" max="9975" width="45.140625" style="150" customWidth="1"/>
    <col min="9976" max="9976" width="6.85546875" style="150" customWidth="1"/>
    <col min="9977" max="9977" width="12.140625" style="150" customWidth="1"/>
    <col min="9978" max="9978" width="8" style="150" customWidth="1"/>
    <col min="9979" max="9979" width="14.28515625" style="150" customWidth="1"/>
    <col min="9980" max="10229" width="9.140625" style="150"/>
    <col min="10230" max="10230" width="6.42578125" style="150" customWidth="1"/>
    <col min="10231" max="10231" width="45.140625" style="150" customWidth="1"/>
    <col min="10232" max="10232" width="6.85546875" style="150" customWidth="1"/>
    <col min="10233" max="10233" width="12.140625" style="150" customWidth="1"/>
    <col min="10234" max="10234" width="8" style="150" customWidth="1"/>
    <col min="10235" max="10235" width="14.28515625" style="150" customWidth="1"/>
    <col min="10236" max="10485" width="9.140625" style="150"/>
    <col min="10486" max="10486" width="6.42578125" style="150" customWidth="1"/>
    <col min="10487" max="10487" width="45.140625" style="150" customWidth="1"/>
    <col min="10488" max="10488" width="6.85546875" style="150" customWidth="1"/>
    <col min="10489" max="10489" width="12.140625" style="150" customWidth="1"/>
    <col min="10490" max="10490" width="8" style="150" customWidth="1"/>
    <col min="10491" max="10491" width="14.28515625" style="150" customWidth="1"/>
    <col min="10492" max="10741" width="9.140625" style="150"/>
    <col min="10742" max="10742" width="6.42578125" style="150" customWidth="1"/>
    <col min="10743" max="10743" width="45.140625" style="150" customWidth="1"/>
    <col min="10744" max="10744" width="6.85546875" style="150" customWidth="1"/>
    <col min="10745" max="10745" width="12.140625" style="150" customWidth="1"/>
    <col min="10746" max="10746" width="8" style="150" customWidth="1"/>
    <col min="10747" max="10747" width="14.28515625" style="150" customWidth="1"/>
    <col min="10748" max="10997" width="9.140625" style="150"/>
    <col min="10998" max="10998" width="6.42578125" style="150" customWidth="1"/>
    <col min="10999" max="10999" width="45.140625" style="150" customWidth="1"/>
    <col min="11000" max="11000" width="6.85546875" style="150" customWidth="1"/>
    <col min="11001" max="11001" width="12.140625" style="150" customWidth="1"/>
    <col min="11002" max="11002" width="8" style="150" customWidth="1"/>
    <col min="11003" max="11003" width="14.28515625" style="150" customWidth="1"/>
    <col min="11004" max="11253" width="9.140625" style="150"/>
    <col min="11254" max="11254" width="6.42578125" style="150" customWidth="1"/>
    <col min="11255" max="11255" width="45.140625" style="150" customWidth="1"/>
    <col min="11256" max="11256" width="6.85546875" style="150" customWidth="1"/>
    <col min="11257" max="11257" width="12.140625" style="150" customWidth="1"/>
    <col min="11258" max="11258" width="8" style="150" customWidth="1"/>
    <col min="11259" max="11259" width="14.28515625" style="150" customWidth="1"/>
    <col min="11260" max="11509" width="9.140625" style="150"/>
    <col min="11510" max="11510" width="6.42578125" style="150" customWidth="1"/>
    <col min="11511" max="11511" width="45.140625" style="150" customWidth="1"/>
    <col min="11512" max="11512" width="6.85546875" style="150" customWidth="1"/>
    <col min="11513" max="11513" width="12.140625" style="150" customWidth="1"/>
    <col min="11514" max="11514" width="8" style="150" customWidth="1"/>
    <col min="11515" max="11515" width="14.28515625" style="150" customWidth="1"/>
    <col min="11516" max="11765" width="9.140625" style="150"/>
    <col min="11766" max="11766" width="6.42578125" style="150" customWidth="1"/>
    <col min="11767" max="11767" width="45.140625" style="150" customWidth="1"/>
    <col min="11768" max="11768" width="6.85546875" style="150" customWidth="1"/>
    <col min="11769" max="11769" width="12.140625" style="150" customWidth="1"/>
    <col min="11770" max="11770" width="8" style="150" customWidth="1"/>
    <col min="11771" max="11771" width="14.28515625" style="150" customWidth="1"/>
    <col min="11772" max="12021" width="9.140625" style="150"/>
    <col min="12022" max="12022" width="6.42578125" style="150" customWidth="1"/>
    <col min="12023" max="12023" width="45.140625" style="150" customWidth="1"/>
    <col min="12024" max="12024" width="6.85546875" style="150" customWidth="1"/>
    <col min="12025" max="12025" width="12.140625" style="150" customWidth="1"/>
    <col min="12026" max="12026" width="8" style="150" customWidth="1"/>
    <col min="12027" max="12027" width="14.28515625" style="150" customWidth="1"/>
    <col min="12028" max="12277" width="9.140625" style="150"/>
    <col min="12278" max="12278" width="6.42578125" style="150" customWidth="1"/>
    <col min="12279" max="12279" width="45.140625" style="150" customWidth="1"/>
    <col min="12280" max="12280" width="6.85546875" style="150" customWidth="1"/>
    <col min="12281" max="12281" width="12.140625" style="150" customWidth="1"/>
    <col min="12282" max="12282" width="8" style="150" customWidth="1"/>
    <col min="12283" max="12283" width="14.28515625" style="150" customWidth="1"/>
    <col min="12284" max="12533" width="9.140625" style="150"/>
    <col min="12534" max="12534" width="6.42578125" style="150" customWidth="1"/>
    <col min="12535" max="12535" width="45.140625" style="150" customWidth="1"/>
    <col min="12536" max="12536" width="6.85546875" style="150" customWidth="1"/>
    <col min="12537" max="12537" width="12.140625" style="150" customWidth="1"/>
    <col min="12538" max="12538" width="8" style="150" customWidth="1"/>
    <col min="12539" max="12539" width="14.28515625" style="150" customWidth="1"/>
    <col min="12540" max="12789" width="9.140625" style="150"/>
    <col min="12790" max="12790" width="6.42578125" style="150" customWidth="1"/>
    <col min="12791" max="12791" width="45.140625" style="150" customWidth="1"/>
    <col min="12792" max="12792" width="6.85546875" style="150" customWidth="1"/>
    <col min="12793" max="12793" width="12.140625" style="150" customWidth="1"/>
    <col min="12794" max="12794" width="8" style="150" customWidth="1"/>
    <col min="12795" max="12795" width="14.28515625" style="150" customWidth="1"/>
    <col min="12796" max="13045" width="9.140625" style="150"/>
    <col min="13046" max="13046" width="6.42578125" style="150" customWidth="1"/>
    <col min="13047" max="13047" width="45.140625" style="150" customWidth="1"/>
    <col min="13048" max="13048" width="6.85546875" style="150" customWidth="1"/>
    <col min="13049" max="13049" width="12.140625" style="150" customWidth="1"/>
    <col min="13050" max="13050" width="8" style="150" customWidth="1"/>
    <col min="13051" max="13051" width="14.28515625" style="150" customWidth="1"/>
    <col min="13052" max="13301" width="9.140625" style="150"/>
    <col min="13302" max="13302" width="6.42578125" style="150" customWidth="1"/>
    <col min="13303" max="13303" width="45.140625" style="150" customWidth="1"/>
    <col min="13304" max="13304" width="6.85546875" style="150" customWidth="1"/>
    <col min="13305" max="13305" width="12.140625" style="150" customWidth="1"/>
    <col min="13306" max="13306" width="8" style="150" customWidth="1"/>
    <col min="13307" max="13307" width="14.28515625" style="150" customWidth="1"/>
    <col min="13308" max="13557" width="9.140625" style="150"/>
    <col min="13558" max="13558" width="6.42578125" style="150" customWidth="1"/>
    <col min="13559" max="13559" width="45.140625" style="150" customWidth="1"/>
    <col min="13560" max="13560" width="6.85546875" style="150" customWidth="1"/>
    <col min="13561" max="13561" width="12.140625" style="150" customWidth="1"/>
    <col min="13562" max="13562" width="8" style="150" customWidth="1"/>
    <col min="13563" max="13563" width="14.28515625" style="150" customWidth="1"/>
    <col min="13564" max="13813" width="9.140625" style="150"/>
    <col min="13814" max="13814" width="6.42578125" style="150" customWidth="1"/>
    <col min="13815" max="13815" width="45.140625" style="150" customWidth="1"/>
    <col min="13816" max="13816" width="6.85546875" style="150" customWidth="1"/>
    <col min="13817" max="13817" width="12.140625" style="150" customWidth="1"/>
    <col min="13818" max="13818" width="8" style="150" customWidth="1"/>
    <col min="13819" max="13819" width="14.28515625" style="150" customWidth="1"/>
    <col min="13820" max="14069" width="9.140625" style="150"/>
    <col min="14070" max="14070" width="6.42578125" style="150" customWidth="1"/>
    <col min="14071" max="14071" width="45.140625" style="150" customWidth="1"/>
    <col min="14072" max="14072" width="6.85546875" style="150" customWidth="1"/>
    <col min="14073" max="14073" width="12.140625" style="150" customWidth="1"/>
    <col min="14074" max="14074" width="8" style="150" customWidth="1"/>
    <col min="14075" max="14075" width="14.28515625" style="150" customWidth="1"/>
    <col min="14076" max="14325" width="9.140625" style="150"/>
    <col min="14326" max="14326" width="6.42578125" style="150" customWidth="1"/>
    <col min="14327" max="14327" width="45.140625" style="150" customWidth="1"/>
    <col min="14328" max="14328" width="6.85546875" style="150" customWidth="1"/>
    <col min="14329" max="14329" width="12.140625" style="150" customWidth="1"/>
    <col min="14330" max="14330" width="8" style="150" customWidth="1"/>
    <col min="14331" max="14331" width="14.28515625" style="150" customWidth="1"/>
    <col min="14332" max="14581" width="9.140625" style="150"/>
    <col min="14582" max="14582" width="6.42578125" style="150" customWidth="1"/>
    <col min="14583" max="14583" width="45.140625" style="150" customWidth="1"/>
    <col min="14584" max="14584" width="6.85546875" style="150" customWidth="1"/>
    <col min="14585" max="14585" width="12.140625" style="150" customWidth="1"/>
    <col min="14586" max="14586" width="8" style="150" customWidth="1"/>
    <col min="14587" max="14587" width="14.28515625" style="150" customWidth="1"/>
    <col min="14588" max="14837" width="9.140625" style="150"/>
    <col min="14838" max="14838" width="6.42578125" style="150" customWidth="1"/>
    <col min="14839" max="14839" width="45.140625" style="150" customWidth="1"/>
    <col min="14840" max="14840" width="6.85546875" style="150" customWidth="1"/>
    <col min="14841" max="14841" width="12.140625" style="150" customWidth="1"/>
    <col min="14842" max="14842" width="8" style="150" customWidth="1"/>
    <col min="14843" max="14843" width="14.28515625" style="150" customWidth="1"/>
    <col min="14844" max="15093" width="9.140625" style="150"/>
    <col min="15094" max="15094" width="6.42578125" style="150" customWidth="1"/>
    <col min="15095" max="15095" width="45.140625" style="150" customWidth="1"/>
    <col min="15096" max="15096" width="6.85546875" style="150" customWidth="1"/>
    <col min="15097" max="15097" width="12.140625" style="150" customWidth="1"/>
    <col min="15098" max="15098" width="8" style="150" customWidth="1"/>
    <col min="15099" max="15099" width="14.28515625" style="150" customWidth="1"/>
    <col min="15100" max="15349" width="9.140625" style="150"/>
    <col min="15350" max="15350" width="6.42578125" style="150" customWidth="1"/>
    <col min="15351" max="15351" width="45.140625" style="150" customWidth="1"/>
    <col min="15352" max="15352" width="6.85546875" style="150" customWidth="1"/>
    <col min="15353" max="15353" width="12.140625" style="150" customWidth="1"/>
    <col min="15354" max="15354" width="8" style="150" customWidth="1"/>
    <col min="15355" max="15355" width="14.28515625" style="150" customWidth="1"/>
    <col min="15356" max="15605" width="9.140625" style="150"/>
    <col min="15606" max="15606" width="6.42578125" style="150" customWidth="1"/>
    <col min="15607" max="15607" width="45.140625" style="150" customWidth="1"/>
    <col min="15608" max="15608" width="6.85546875" style="150" customWidth="1"/>
    <col min="15609" max="15609" width="12.140625" style="150" customWidth="1"/>
    <col min="15610" max="15610" width="8" style="150" customWidth="1"/>
    <col min="15611" max="15611" width="14.28515625" style="150" customWidth="1"/>
    <col min="15612" max="15861" width="9.140625" style="150"/>
    <col min="15862" max="15862" width="6.42578125" style="150" customWidth="1"/>
    <col min="15863" max="15863" width="45.140625" style="150" customWidth="1"/>
    <col min="15864" max="15864" width="6.85546875" style="150" customWidth="1"/>
    <col min="15865" max="15865" width="12.140625" style="150" customWidth="1"/>
    <col min="15866" max="15866" width="8" style="150" customWidth="1"/>
    <col min="15867" max="15867" width="14.28515625" style="150" customWidth="1"/>
    <col min="15868" max="16117" width="9.140625" style="150"/>
    <col min="16118" max="16118" width="6.42578125" style="150" customWidth="1"/>
    <col min="16119" max="16119" width="45.140625" style="150" customWidth="1"/>
    <col min="16120" max="16120" width="6.85546875" style="150" customWidth="1"/>
    <col min="16121" max="16121" width="12.140625" style="150" customWidth="1"/>
    <col min="16122" max="16122" width="8" style="150" customWidth="1"/>
    <col min="16123" max="16123" width="14.28515625" style="150" customWidth="1"/>
    <col min="16124" max="16384" width="9.140625" style="150"/>
  </cols>
  <sheetData>
    <row r="1" spans="1:7" s="148" customFormat="1" ht="15">
      <c r="A1" s="274" t="s">
        <v>203</v>
      </c>
      <c r="B1" s="274"/>
      <c r="C1" s="274"/>
      <c r="D1" s="274"/>
      <c r="E1" s="274"/>
      <c r="F1" s="274"/>
      <c r="G1" s="147"/>
    </row>
    <row r="2" spans="1:7" s="148" customFormat="1">
      <c r="A2" s="148" t="s">
        <v>202</v>
      </c>
    </row>
    <row r="3" spans="1:7" s="148" customFormat="1">
      <c r="A3" s="148" t="s">
        <v>0</v>
      </c>
    </row>
    <row r="4" spans="1:7">
      <c r="A4" s="149"/>
    </row>
    <row r="5" spans="1:7" ht="19.5" customHeight="1">
      <c r="A5" s="267" t="s">
        <v>215</v>
      </c>
      <c r="B5" s="268"/>
      <c r="C5" s="268"/>
      <c r="D5" s="268"/>
      <c r="E5" s="268"/>
      <c r="F5" s="268"/>
    </row>
    <row r="6" spans="1:7" ht="43.5" customHeight="1">
      <c r="A6" s="143" t="s">
        <v>84</v>
      </c>
      <c r="B6" s="143" t="s">
        <v>85</v>
      </c>
      <c r="C6" s="143" t="s">
        <v>86</v>
      </c>
      <c r="D6" s="143" t="s">
        <v>87</v>
      </c>
      <c r="E6" s="143" t="s">
        <v>88</v>
      </c>
      <c r="F6" s="143" t="s">
        <v>89</v>
      </c>
    </row>
    <row r="7" spans="1:7">
      <c r="A7" s="151"/>
      <c r="B7" s="151"/>
      <c r="C7" s="151"/>
      <c r="D7" s="151"/>
      <c r="E7" s="151"/>
      <c r="F7" s="151"/>
    </row>
    <row r="8" spans="1:7">
      <c r="A8" s="152"/>
      <c r="B8" s="153" t="s">
        <v>90</v>
      </c>
      <c r="C8" s="152"/>
      <c r="D8" s="152"/>
      <c r="E8" s="152"/>
      <c r="F8" s="152"/>
    </row>
    <row r="9" spans="1:7">
      <c r="A9" s="144"/>
      <c r="B9" s="151"/>
      <c r="C9" s="144"/>
      <c r="D9" s="144"/>
      <c r="E9" s="144"/>
      <c r="F9" s="151" t="s">
        <v>81</v>
      </c>
    </row>
    <row r="10" spans="1:7" ht="51">
      <c r="A10" s="144">
        <v>101</v>
      </c>
      <c r="B10" s="151" t="s">
        <v>91</v>
      </c>
      <c r="C10" s="144" t="s">
        <v>92</v>
      </c>
      <c r="D10" s="154">
        <f>reconstr!K29</f>
        <v>2459.7500777738351</v>
      </c>
      <c r="E10" s="154"/>
      <c r="F10" s="155">
        <f>D10*E10</f>
        <v>0</v>
      </c>
    </row>
    <row r="11" spans="1:7">
      <c r="A11" s="144"/>
      <c r="B11" s="151"/>
      <c r="C11" s="144"/>
      <c r="D11" s="154"/>
      <c r="E11" s="154"/>
      <c r="F11" s="155"/>
    </row>
    <row r="12" spans="1:7" ht="45" customHeight="1">
      <c r="A12" s="144">
        <v>102</v>
      </c>
      <c r="B12" s="151" t="s">
        <v>161</v>
      </c>
      <c r="C12" s="144" t="s">
        <v>96</v>
      </c>
      <c r="D12" s="154">
        <f>reconstr!K31</f>
        <v>14.106740585253871</v>
      </c>
      <c r="E12" s="154"/>
      <c r="F12" s="155">
        <f>D12*E12</f>
        <v>0</v>
      </c>
    </row>
    <row r="13" spans="1:7">
      <c r="A13" s="144"/>
      <c r="B13" s="151"/>
      <c r="C13" s="144"/>
      <c r="D13" s="154"/>
      <c r="E13" s="154"/>
      <c r="F13" s="155"/>
    </row>
    <row r="14" spans="1:7" ht="45" customHeight="1">
      <c r="A14" s="144">
        <v>103</v>
      </c>
      <c r="B14" s="151" t="s">
        <v>93</v>
      </c>
      <c r="C14" s="144" t="s">
        <v>92</v>
      </c>
      <c r="D14" s="154">
        <f>'3_предв.ремонти'!D26</f>
        <v>2041</v>
      </c>
      <c r="E14" s="154"/>
      <c r="F14" s="155">
        <f>D14*E14</f>
        <v>0</v>
      </c>
    </row>
    <row r="15" spans="1:7">
      <c r="A15" s="144"/>
      <c r="B15" s="151"/>
      <c r="C15" s="144"/>
      <c r="D15" s="154"/>
      <c r="E15" s="154"/>
      <c r="F15" s="155" t="s">
        <v>81</v>
      </c>
    </row>
    <row r="16" spans="1:7" ht="45" customHeight="1">
      <c r="A16" s="144">
        <v>104</v>
      </c>
      <c r="B16" s="151" t="s">
        <v>94</v>
      </c>
      <c r="C16" s="144" t="s">
        <v>92</v>
      </c>
      <c r="D16" s="154">
        <f>'1_асф.фрезоване'!K209</f>
        <v>9760</v>
      </c>
      <c r="E16" s="154"/>
      <c r="F16" s="155">
        <f>D16*E16</f>
        <v>0</v>
      </c>
    </row>
    <row r="17" spans="1:7">
      <c r="A17" s="144"/>
      <c r="B17" s="151"/>
      <c r="C17" s="144"/>
      <c r="D17" s="154"/>
      <c r="E17" s="154"/>
      <c r="F17" s="155" t="s">
        <v>81</v>
      </c>
    </row>
    <row r="18" spans="1:7" ht="25.5">
      <c r="A18" s="144">
        <v>105</v>
      </c>
      <c r="B18" s="151" t="s">
        <v>182</v>
      </c>
      <c r="C18" s="144" t="s">
        <v>46</v>
      </c>
      <c r="D18" s="154">
        <f>'6_бордюри'!F59</f>
        <v>2716.3009360607321</v>
      </c>
      <c r="E18" s="154"/>
      <c r="F18" s="155">
        <f>D18*E18</f>
        <v>0</v>
      </c>
    </row>
    <row r="19" spans="1:7">
      <c r="A19" s="144"/>
      <c r="B19" s="151"/>
      <c r="C19" s="144"/>
      <c r="D19" s="154"/>
      <c r="E19" s="154"/>
      <c r="F19" s="155"/>
    </row>
    <row r="20" spans="1:7" ht="39.75" customHeight="1">
      <c r="A20" s="144">
        <v>106</v>
      </c>
      <c r="B20" s="151" t="s">
        <v>95</v>
      </c>
      <c r="C20" s="144" t="s">
        <v>96</v>
      </c>
      <c r="D20" s="154">
        <f>reconstr!K29</f>
        <v>2459.7500777738351</v>
      </c>
      <c r="E20" s="154"/>
      <c r="F20" s="155">
        <f>D20*E20</f>
        <v>0</v>
      </c>
    </row>
    <row r="21" spans="1:7">
      <c r="A21" s="144"/>
      <c r="B21" s="151"/>
      <c r="C21" s="144"/>
      <c r="D21" s="154"/>
      <c r="E21" s="154"/>
      <c r="F21" s="155"/>
    </row>
    <row r="22" spans="1:7">
      <c r="A22" s="144">
        <v>107</v>
      </c>
      <c r="B22" s="151" t="s">
        <v>115</v>
      </c>
      <c r="C22" s="144" t="s">
        <v>46</v>
      </c>
      <c r="D22" s="154">
        <f>'4_ВОДОСТОЦИ'!F15</f>
        <v>22</v>
      </c>
      <c r="E22" s="154"/>
      <c r="F22" s="155">
        <f>D22*E22</f>
        <v>0</v>
      </c>
      <c r="G22" s="156"/>
    </row>
    <row r="23" spans="1:7">
      <c r="A23" s="144"/>
      <c r="B23" s="151"/>
      <c r="C23" s="144"/>
      <c r="D23" s="144"/>
      <c r="E23" s="154"/>
      <c r="F23" s="155"/>
    </row>
    <row r="24" spans="1:7">
      <c r="A24" s="157"/>
      <c r="B24" s="153" t="s">
        <v>97</v>
      </c>
      <c r="C24" s="157"/>
      <c r="D24" s="157"/>
      <c r="E24" s="158"/>
      <c r="F24" s="159"/>
    </row>
    <row r="25" spans="1:7">
      <c r="A25" s="144"/>
      <c r="B25" s="151"/>
      <c r="C25" s="144"/>
      <c r="D25" s="144"/>
      <c r="E25" s="154"/>
      <c r="F25" s="155"/>
    </row>
    <row r="26" spans="1:7" ht="51">
      <c r="A26" s="144">
        <v>201</v>
      </c>
      <c r="B26" s="151" t="s">
        <v>98</v>
      </c>
      <c r="C26" s="144" t="s">
        <v>65</v>
      </c>
      <c r="D26" s="160">
        <f>'1_асф.фрезоване'!K207+reconstr!K41+'5_зауствания'!G60+'3_предв.ремонти'!D28+'6_СПИРКИ'!G22</f>
        <v>2281.2810565889563</v>
      </c>
      <c r="E26" s="154"/>
      <c r="F26" s="155">
        <f>D26*E26</f>
        <v>0</v>
      </c>
    </row>
    <row r="27" spans="1:7">
      <c r="A27" s="144"/>
      <c r="B27" s="151"/>
      <c r="C27" s="144"/>
      <c r="D27" s="154"/>
      <c r="E27" s="154"/>
      <c r="F27" s="155"/>
    </row>
    <row r="28" spans="1:7" ht="18.75" customHeight="1">
      <c r="A28" s="144">
        <v>202</v>
      </c>
      <c r="B28" s="151" t="s">
        <v>212</v>
      </c>
      <c r="C28" s="144" t="s">
        <v>92</v>
      </c>
      <c r="D28" s="161">
        <f>'1_асф.фрезоване'!K205+'5_зауствания'!E60+'6_СПИРКИ'!E22</f>
        <v>19728.622875858837</v>
      </c>
      <c r="E28" s="154"/>
      <c r="F28" s="155">
        <f>D28*E28</f>
        <v>0</v>
      </c>
    </row>
    <row r="29" spans="1:7">
      <c r="A29" s="144"/>
      <c r="B29" s="151"/>
      <c r="C29" s="144"/>
      <c r="D29" s="154"/>
      <c r="E29" s="154"/>
      <c r="F29" s="155"/>
    </row>
    <row r="30" spans="1:7" ht="25.5">
      <c r="A30" s="144">
        <v>203</v>
      </c>
      <c r="B30" s="151" t="s">
        <v>99</v>
      </c>
      <c r="C30" s="144" t="s">
        <v>92</v>
      </c>
      <c r="D30" s="154">
        <f>reconstr!K35+'2_уширения'!L19</f>
        <v>7576.1124708778661</v>
      </c>
      <c r="E30" s="154"/>
      <c r="F30" s="155">
        <f>D30*E30</f>
        <v>0</v>
      </c>
    </row>
    <row r="31" spans="1:7">
      <c r="A31" s="144"/>
      <c r="B31" s="151"/>
      <c r="C31" s="144"/>
      <c r="D31" s="154"/>
      <c r="E31" s="154"/>
      <c r="F31" s="155"/>
    </row>
    <row r="32" spans="1:7" ht="25.5">
      <c r="A32" s="144">
        <v>204</v>
      </c>
      <c r="B32" s="151" t="s">
        <v>100</v>
      </c>
      <c r="C32" s="144" t="s">
        <v>92</v>
      </c>
      <c r="D32" s="154">
        <f>'1_асф.фрезоване'!K203+reconstr!K39+'5_зауствания'!H60+'3_предв.ремонти'!D30+'6_СПИРКИ'!H22</f>
        <v>54343.285072654631</v>
      </c>
      <c r="E32" s="154"/>
      <c r="F32" s="155">
        <f>D32*E32</f>
        <v>0</v>
      </c>
    </row>
    <row r="33" spans="1:7">
      <c r="A33" s="144"/>
      <c r="B33" s="151"/>
      <c r="C33" s="144"/>
      <c r="D33" s="154"/>
      <c r="E33" s="154"/>
      <c r="F33" s="155"/>
    </row>
    <row r="34" spans="1:7" ht="25.5">
      <c r="A34" s="144">
        <v>205</v>
      </c>
      <c r="B34" s="151" t="s">
        <v>101</v>
      </c>
      <c r="C34" s="144" t="s">
        <v>65</v>
      </c>
      <c r="D34" s="154">
        <f>reconstr!K37</f>
        <v>1087.038419492716</v>
      </c>
      <c r="E34" s="154"/>
      <c r="F34" s="155">
        <f>D34*E34</f>
        <v>0</v>
      </c>
      <c r="G34" s="156"/>
    </row>
    <row r="35" spans="1:7">
      <c r="A35" s="144"/>
      <c r="B35" s="151"/>
      <c r="C35" s="144"/>
      <c r="D35" s="144"/>
      <c r="E35" s="154"/>
      <c r="F35" s="155"/>
    </row>
    <row r="36" spans="1:7">
      <c r="A36" s="157"/>
      <c r="B36" s="153" t="s">
        <v>102</v>
      </c>
      <c r="C36" s="157"/>
      <c r="D36" s="157"/>
      <c r="E36" s="158"/>
      <c r="F36" s="159"/>
    </row>
    <row r="37" spans="1:7">
      <c r="A37" s="144"/>
      <c r="B37" s="151"/>
      <c r="C37" s="144"/>
      <c r="D37" s="144"/>
      <c r="E37" s="154"/>
      <c r="F37" s="155"/>
    </row>
    <row r="38" spans="1:7" ht="30" customHeight="1">
      <c r="A38" s="144">
        <v>301</v>
      </c>
      <c r="B38" s="151" t="s">
        <v>103</v>
      </c>
      <c r="C38" s="144" t="s">
        <v>96</v>
      </c>
      <c r="D38" s="154">
        <f>reconstr!K33+'2_уширения'!L20</f>
        <v>2590.3164998196171</v>
      </c>
      <c r="E38" s="154"/>
      <c r="F38" s="155">
        <f>D38*E38</f>
        <v>0</v>
      </c>
    </row>
    <row r="39" spans="1:7">
      <c r="A39" s="144"/>
      <c r="B39" s="151"/>
      <c r="C39" s="144"/>
      <c r="D39" s="154"/>
      <c r="E39" s="154"/>
      <c r="F39" s="155"/>
    </row>
    <row r="40" spans="1:7" ht="51">
      <c r="A40" s="144">
        <v>302</v>
      </c>
      <c r="B40" s="151" t="s">
        <v>104</v>
      </c>
      <c r="C40" s="144" t="s">
        <v>46</v>
      </c>
      <c r="D40" s="154">
        <f>'6_бордюри'!I59</f>
        <v>2868.116271102308</v>
      </c>
      <c r="E40" s="154"/>
      <c r="F40" s="155">
        <f>D40*E40</f>
        <v>0</v>
      </c>
    </row>
    <row r="41" spans="1:7">
      <c r="A41" s="144"/>
      <c r="B41" s="151"/>
      <c r="C41" s="144"/>
      <c r="D41" s="154"/>
      <c r="E41" s="154"/>
      <c r="F41" s="155"/>
    </row>
    <row r="42" spans="1:7" ht="16.5" customHeight="1">
      <c r="A42" s="144">
        <v>303</v>
      </c>
      <c r="B42" s="151" t="s">
        <v>110</v>
      </c>
      <c r="C42" s="144" t="s">
        <v>107</v>
      </c>
      <c r="D42" s="154">
        <v>13</v>
      </c>
      <c r="E42" s="154"/>
      <c r="F42" s="155">
        <f>D42*E42</f>
        <v>0</v>
      </c>
    </row>
    <row r="43" spans="1:7">
      <c r="A43" s="144"/>
      <c r="B43" s="151"/>
      <c r="C43" s="144"/>
      <c r="D43" s="154"/>
      <c r="E43" s="154"/>
      <c r="F43" s="155"/>
    </row>
    <row r="44" spans="1:7" ht="16.5" customHeight="1">
      <c r="A44" s="144">
        <v>304</v>
      </c>
      <c r="B44" s="151" t="s">
        <v>111</v>
      </c>
      <c r="C44" s="144" t="s">
        <v>107</v>
      </c>
      <c r="D44" s="154">
        <v>41</v>
      </c>
      <c r="E44" s="154"/>
      <c r="F44" s="155">
        <f>D44*E44</f>
        <v>0</v>
      </c>
      <c r="G44" s="162"/>
    </row>
    <row r="45" spans="1:7">
      <c r="A45" s="144"/>
      <c r="B45" s="151"/>
      <c r="C45" s="144"/>
      <c r="D45" s="154"/>
      <c r="E45" s="154"/>
      <c r="F45" s="155"/>
    </row>
    <row r="46" spans="1:7" ht="25.5">
      <c r="A46" s="144">
        <v>305</v>
      </c>
      <c r="B46" s="151" t="s">
        <v>165</v>
      </c>
      <c r="C46" s="144" t="s">
        <v>112</v>
      </c>
      <c r="D46" s="154">
        <v>35</v>
      </c>
      <c r="E46" s="154"/>
      <c r="F46" s="155">
        <f>D46*E46</f>
        <v>0</v>
      </c>
      <c r="G46" s="162"/>
    </row>
    <row r="47" spans="1:7" ht="12" customHeight="1">
      <c r="A47" s="144"/>
      <c r="B47" s="151"/>
      <c r="C47" s="144"/>
      <c r="D47" s="163"/>
      <c r="E47" s="164"/>
      <c r="F47" s="155"/>
      <c r="G47" s="162"/>
    </row>
    <row r="48" spans="1:7" ht="51">
      <c r="A48" s="144">
        <v>306</v>
      </c>
      <c r="B48" s="151" t="s">
        <v>113</v>
      </c>
      <c r="C48" s="144" t="s">
        <v>92</v>
      </c>
      <c r="D48" s="154">
        <f>50*2.4*2</f>
        <v>240</v>
      </c>
      <c r="E48" s="154"/>
      <c r="F48" s="155">
        <f>E48*D48</f>
        <v>0</v>
      </c>
      <c r="G48" s="162"/>
    </row>
    <row r="49" spans="1:7">
      <c r="A49" s="144"/>
      <c r="B49" s="151"/>
      <c r="C49" s="144"/>
      <c r="D49" s="154"/>
      <c r="E49" s="154"/>
      <c r="F49" s="155"/>
    </row>
    <row r="50" spans="1:7" ht="25.5">
      <c r="A50" s="144">
        <v>307</v>
      </c>
      <c r="B50" s="151" t="s">
        <v>114</v>
      </c>
      <c r="C50" s="144" t="s">
        <v>92</v>
      </c>
      <c r="D50" s="154">
        <f>D51+D53+D52+D54</f>
        <v>837.2700000000001</v>
      </c>
      <c r="E50" s="154"/>
      <c r="F50" s="155">
        <f>D50*E50</f>
        <v>0</v>
      </c>
      <c r="G50" s="156"/>
    </row>
    <row r="51" spans="1:7">
      <c r="A51" s="144"/>
      <c r="B51" s="222" t="s">
        <v>213</v>
      </c>
      <c r="C51" s="144" t="s">
        <v>92</v>
      </c>
      <c r="D51" s="154">
        <f>7*10.5*3</f>
        <v>220.5</v>
      </c>
      <c r="E51" s="154"/>
      <c r="F51" s="155"/>
    </row>
    <row r="52" spans="1:7" ht="16.5" customHeight="1">
      <c r="A52" s="144"/>
      <c r="B52" s="222" t="s">
        <v>214</v>
      </c>
      <c r="C52" s="144" t="s">
        <v>92</v>
      </c>
      <c r="D52" s="154">
        <f>35*8*0.4*2</f>
        <v>224</v>
      </c>
      <c r="E52" s="154"/>
      <c r="F52" s="155"/>
    </row>
    <row r="53" spans="1:7" ht="16.5" customHeight="1">
      <c r="A53" s="144"/>
      <c r="B53" s="222" t="s">
        <v>148</v>
      </c>
      <c r="C53" s="144" t="s">
        <v>92</v>
      </c>
      <c r="D53" s="154">
        <v>277.41000000000003</v>
      </c>
      <c r="E53" s="154"/>
      <c r="F53" s="155"/>
    </row>
    <row r="54" spans="1:7" ht="16.5" customHeight="1">
      <c r="A54" s="144"/>
      <c r="B54" s="222" t="s">
        <v>209</v>
      </c>
      <c r="C54" s="144"/>
      <c r="D54" s="154">
        <f>72.82+42.54</f>
        <v>115.35999999999999</v>
      </c>
      <c r="E54" s="154"/>
      <c r="F54" s="155"/>
    </row>
    <row r="55" spans="1:7">
      <c r="A55" s="144"/>
      <c r="B55" s="151"/>
      <c r="C55" s="144"/>
      <c r="D55" s="154"/>
      <c r="E55" s="154"/>
      <c r="F55" s="155"/>
    </row>
    <row r="56" spans="1:7">
      <c r="A56" s="144">
        <v>308</v>
      </c>
      <c r="B56" s="151" t="s">
        <v>164</v>
      </c>
      <c r="C56" s="144" t="s">
        <v>46</v>
      </c>
      <c r="D56" s="154">
        <f>'4_ВОДОСТОЦИ'!G15</f>
        <v>22</v>
      </c>
      <c r="E56" s="154"/>
      <c r="F56" s="155">
        <f>D56*E56</f>
        <v>0</v>
      </c>
    </row>
    <row r="57" spans="1:7">
      <c r="A57" s="144"/>
      <c r="B57" s="151"/>
      <c r="C57" s="144"/>
      <c r="D57" s="144"/>
      <c r="E57" s="154"/>
      <c r="F57" s="155"/>
    </row>
    <row r="58" spans="1:7">
      <c r="A58" s="144"/>
      <c r="B58" s="223" t="s">
        <v>166</v>
      </c>
      <c r="C58" s="144"/>
      <c r="D58" s="144"/>
      <c r="E58" s="154"/>
      <c r="F58" s="155"/>
    </row>
    <row r="59" spans="1:7">
      <c r="A59" s="144"/>
      <c r="B59" s="224"/>
      <c r="C59" s="144"/>
      <c r="D59" s="144"/>
      <c r="E59" s="154"/>
      <c r="F59" s="155"/>
    </row>
    <row r="60" spans="1:7" ht="38.25">
      <c r="A60" s="144">
        <v>501</v>
      </c>
      <c r="B60" s="151" t="s">
        <v>105</v>
      </c>
      <c r="C60" s="144" t="s">
        <v>92</v>
      </c>
      <c r="D60" s="154">
        <f>'КС-6_ПОД'!E10</f>
        <v>597.32139999999993</v>
      </c>
      <c r="E60" s="154"/>
      <c r="F60" s="155">
        <f>D60*E60</f>
        <v>0</v>
      </c>
    </row>
    <row r="61" spans="1:7">
      <c r="A61" s="144"/>
      <c r="B61" s="151"/>
      <c r="C61" s="144"/>
      <c r="D61" s="154"/>
      <c r="E61" s="154"/>
      <c r="F61" s="155"/>
    </row>
    <row r="62" spans="1:7" ht="40.5" customHeight="1">
      <c r="A62" s="144">
        <v>502</v>
      </c>
      <c r="B62" s="151" t="s">
        <v>211</v>
      </c>
      <c r="C62" s="144" t="s">
        <v>92</v>
      </c>
      <c r="D62" s="154">
        <f>'КС-6_ПОД'!E13+'КС-6_ПОД'!E15</f>
        <v>42.744000000000014</v>
      </c>
      <c r="E62" s="154"/>
      <c r="F62" s="155">
        <f>D62*E62</f>
        <v>0</v>
      </c>
    </row>
    <row r="63" spans="1:7">
      <c r="A63" s="144"/>
      <c r="B63" s="151"/>
      <c r="C63" s="144"/>
      <c r="D63" s="154"/>
      <c r="E63" s="154"/>
      <c r="F63" s="155"/>
    </row>
    <row r="64" spans="1:7" ht="25.5">
      <c r="A64" s="144">
        <v>503</v>
      </c>
      <c r="B64" s="151" t="s">
        <v>208</v>
      </c>
      <c r="C64" s="144" t="s">
        <v>107</v>
      </c>
      <c r="D64" s="154">
        <f>'КС-6_ПОД'!E19</f>
        <v>55</v>
      </c>
      <c r="E64" s="154"/>
      <c r="F64" s="155">
        <f>D64*E64</f>
        <v>0</v>
      </c>
    </row>
    <row r="65" spans="1:8">
      <c r="A65" s="144"/>
      <c r="B65" s="151"/>
      <c r="C65" s="144"/>
      <c r="D65" s="154"/>
      <c r="E65" s="154"/>
      <c r="F65" s="155"/>
    </row>
    <row r="66" spans="1:8" ht="25.5">
      <c r="A66" s="144">
        <v>504</v>
      </c>
      <c r="B66" s="151" t="s">
        <v>106</v>
      </c>
      <c r="C66" s="144" t="s">
        <v>107</v>
      </c>
      <c r="D66" s="154">
        <f>'КС-6_ПОД'!E22</f>
        <v>33</v>
      </c>
      <c r="E66" s="154"/>
      <c r="F66" s="155">
        <f>D66*E66</f>
        <v>0</v>
      </c>
    </row>
    <row r="67" spans="1:8">
      <c r="A67" s="144"/>
      <c r="B67" s="151"/>
      <c r="C67" s="144"/>
      <c r="D67" s="154"/>
      <c r="E67" s="154"/>
      <c r="F67" s="155"/>
    </row>
    <row r="68" spans="1:8" ht="26.25" customHeight="1">
      <c r="A68" s="144">
        <v>505</v>
      </c>
      <c r="B68" s="151" t="s">
        <v>108</v>
      </c>
      <c r="C68" s="144" t="s">
        <v>107</v>
      </c>
      <c r="D68" s="154">
        <v>5</v>
      </c>
      <c r="E68" s="154"/>
      <c r="F68" s="155">
        <f>D68*E68</f>
        <v>0</v>
      </c>
    </row>
    <row r="69" spans="1:8" ht="12.75" customHeight="1">
      <c r="A69" s="144"/>
      <c r="B69" s="151"/>
      <c r="C69" s="144"/>
      <c r="D69" s="154"/>
      <c r="E69" s="154"/>
      <c r="F69" s="155"/>
    </row>
    <row r="70" spans="1:8" ht="12.75" customHeight="1">
      <c r="A70" s="144">
        <v>506</v>
      </c>
      <c r="B70" s="151" t="s">
        <v>109</v>
      </c>
      <c r="C70" s="144" t="s">
        <v>107</v>
      </c>
      <c r="D70" s="154">
        <v>2</v>
      </c>
      <c r="E70" s="154"/>
      <c r="F70" s="155">
        <f>D70*E70</f>
        <v>0</v>
      </c>
      <c r="G70" s="156"/>
    </row>
    <row r="71" spans="1:8" ht="12.75" customHeight="1">
      <c r="A71" s="144"/>
      <c r="B71" s="151"/>
      <c r="C71" s="144"/>
      <c r="D71" s="165"/>
      <c r="E71" s="154"/>
      <c r="F71" s="155"/>
    </row>
    <row r="72" spans="1:8">
      <c r="A72" s="273" t="s">
        <v>155</v>
      </c>
      <c r="B72" s="273"/>
      <c r="C72" s="273"/>
      <c r="D72" s="273"/>
      <c r="E72" s="273"/>
      <c r="F72" s="145">
        <f>SUM(F10:F71)</f>
        <v>0</v>
      </c>
      <c r="G72" s="156"/>
    </row>
    <row r="73" spans="1:8">
      <c r="A73" s="273" t="s">
        <v>116</v>
      </c>
      <c r="B73" s="273"/>
      <c r="C73" s="273"/>
      <c r="D73" s="273"/>
      <c r="E73" s="273"/>
      <c r="F73" s="146">
        <f>SUM(F72*0.2)</f>
        <v>0</v>
      </c>
      <c r="G73" s="156"/>
    </row>
    <row r="74" spans="1:8">
      <c r="A74" s="273" t="s">
        <v>117</v>
      </c>
      <c r="B74" s="273"/>
      <c r="C74" s="273"/>
      <c r="D74" s="273"/>
      <c r="E74" s="273"/>
      <c r="F74" s="145">
        <f>SUM(F72:F73)</f>
        <v>0</v>
      </c>
      <c r="G74" s="156"/>
    </row>
    <row r="77" spans="1:8">
      <c r="D77" s="150" t="s">
        <v>138</v>
      </c>
    </row>
    <row r="78" spans="1:8">
      <c r="D78" s="150" t="s">
        <v>139</v>
      </c>
      <c r="H78" s="156"/>
    </row>
  </sheetData>
  <mergeCells count="5">
    <mergeCell ref="A1:F1"/>
    <mergeCell ref="A5:F5"/>
    <mergeCell ref="A72:E72"/>
    <mergeCell ref="A73:E73"/>
    <mergeCell ref="A74:E74"/>
  </mergeCells>
  <pageMargins left="0.70866141732283505" right="0.196850393700787" top="0.74803149606299202" bottom="0.49803149600000002" header="0.31496062992126" footer="0.31496062992126"/>
  <pageSetup paperSize="9" orientation="portrait" r:id="rId1"/>
  <headerFooter>
    <oddFooter>&amp;C&amp;P/&amp;N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6"/>
  <sheetViews>
    <sheetView topLeftCell="A61" workbookViewId="0">
      <selection activeCell="F5" sqref="F5"/>
    </sheetView>
  </sheetViews>
  <sheetFormatPr defaultRowHeight="12.75"/>
  <cols>
    <col min="1" max="1" width="6.42578125" style="150" customWidth="1"/>
    <col min="2" max="2" width="51.5703125" style="150" customWidth="1"/>
    <col min="3" max="3" width="5.5703125" style="150" customWidth="1"/>
    <col min="4" max="4" width="12.140625" style="150" customWidth="1"/>
    <col min="5" max="5" width="17.7109375" style="150" customWidth="1"/>
    <col min="6" max="243" width="9.140625" style="150"/>
    <col min="244" max="244" width="6.42578125" style="150" customWidth="1"/>
    <col min="245" max="245" width="45.140625" style="150" customWidth="1"/>
    <col min="246" max="246" width="6.85546875" style="150" customWidth="1"/>
    <col min="247" max="247" width="12.140625" style="150" customWidth="1"/>
    <col min="248" max="248" width="8" style="150" customWidth="1"/>
    <col min="249" max="249" width="14.28515625" style="150" customWidth="1"/>
    <col min="250" max="499" width="9.140625" style="150"/>
    <col min="500" max="500" width="6.42578125" style="150" customWidth="1"/>
    <col min="501" max="501" width="45.140625" style="150" customWidth="1"/>
    <col min="502" max="502" width="6.85546875" style="150" customWidth="1"/>
    <col min="503" max="503" width="12.140625" style="150" customWidth="1"/>
    <col min="504" max="504" width="8" style="150" customWidth="1"/>
    <col min="505" max="505" width="14.28515625" style="150" customWidth="1"/>
    <col min="506" max="755" width="9.140625" style="150"/>
    <col min="756" max="756" width="6.42578125" style="150" customWidth="1"/>
    <col min="757" max="757" width="45.140625" style="150" customWidth="1"/>
    <col min="758" max="758" width="6.85546875" style="150" customWidth="1"/>
    <col min="759" max="759" width="12.140625" style="150" customWidth="1"/>
    <col min="760" max="760" width="8" style="150" customWidth="1"/>
    <col min="761" max="761" width="14.28515625" style="150" customWidth="1"/>
    <col min="762" max="1011" width="9.140625" style="150"/>
    <col min="1012" max="1012" width="6.42578125" style="150" customWidth="1"/>
    <col min="1013" max="1013" width="45.140625" style="150" customWidth="1"/>
    <col min="1014" max="1014" width="6.85546875" style="150" customWidth="1"/>
    <col min="1015" max="1015" width="12.140625" style="150" customWidth="1"/>
    <col min="1016" max="1016" width="8" style="150" customWidth="1"/>
    <col min="1017" max="1017" width="14.28515625" style="150" customWidth="1"/>
    <col min="1018" max="1267" width="9.140625" style="150"/>
    <col min="1268" max="1268" width="6.42578125" style="150" customWidth="1"/>
    <col min="1269" max="1269" width="45.140625" style="150" customWidth="1"/>
    <col min="1270" max="1270" width="6.85546875" style="150" customWidth="1"/>
    <col min="1271" max="1271" width="12.140625" style="150" customWidth="1"/>
    <col min="1272" max="1272" width="8" style="150" customWidth="1"/>
    <col min="1273" max="1273" width="14.28515625" style="150" customWidth="1"/>
    <col min="1274" max="1523" width="9.140625" style="150"/>
    <col min="1524" max="1524" width="6.42578125" style="150" customWidth="1"/>
    <col min="1525" max="1525" width="45.140625" style="150" customWidth="1"/>
    <col min="1526" max="1526" width="6.85546875" style="150" customWidth="1"/>
    <col min="1527" max="1527" width="12.140625" style="150" customWidth="1"/>
    <col min="1528" max="1528" width="8" style="150" customWidth="1"/>
    <col min="1529" max="1529" width="14.28515625" style="150" customWidth="1"/>
    <col min="1530" max="1779" width="9.140625" style="150"/>
    <col min="1780" max="1780" width="6.42578125" style="150" customWidth="1"/>
    <col min="1781" max="1781" width="45.140625" style="150" customWidth="1"/>
    <col min="1782" max="1782" width="6.85546875" style="150" customWidth="1"/>
    <col min="1783" max="1783" width="12.140625" style="150" customWidth="1"/>
    <col min="1784" max="1784" width="8" style="150" customWidth="1"/>
    <col min="1785" max="1785" width="14.28515625" style="150" customWidth="1"/>
    <col min="1786" max="2035" width="9.140625" style="150"/>
    <col min="2036" max="2036" width="6.42578125" style="150" customWidth="1"/>
    <col min="2037" max="2037" width="45.140625" style="150" customWidth="1"/>
    <col min="2038" max="2038" width="6.85546875" style="150" customWidth="1"/>
    <col min="2039" max="2039" width="12.140625" style="150" customWidth="1"/>
    <col min="2040" max="2040" width="8" style="150" customWidth="1"/>
    <col min="2041" max="2041" width="14.28515625" style="150" customWidth="1"/>
    <col min="2042" max="2291" width="9.140625" style="150"/>
    <col min="2292" max="2292" width="6.42578125" style="150" customWidth="1"/>
    <col min="2293" max="2293" width="45.140625" style="150" customWidth="1"/>
    <col min="2294" max="2294" width="6.85546875" style="150" customWidth="1"/>
    <col min="2295" max="2295" width="12.140625" style="150" customWidth="1"/>
    <col min="2296" max="2296" width="8" style="150" customWidth="1"/>
    <col min="2297" max="2297" width="14.28515625" style="150" customWidth="1"/>
    <col min="2298" max="2547" width="9.140625" style="150"/>
    <col min="2548" max="2548" width="6.42578125" style="150" customWidth="1"/>
    <col min="2549" max="2549" width="45.140625" style="150" customWidth="1"/>
    <col min="2550" max="2550" width="6.85546875" style="150" customWidth="1"/>
    <col min="2551" max="2551" width="12.140625" style="150" customWidth="1"/>
    <col min="2552" max="2552" width="8" style="150" customWidth="1"/>
    <col min="2553" max="2553" width="14.28515625" style="150" customWidth="1"/>
    <col min="2554" max="2803" width="9.140625" style="150"/>
    <col min="2804" max="2804" width="6.42578125" style="150" customWidth="1"/>
    <col min="2805" max="2805" width="45.140625" style="150" customWidth="1"/>
    <col min="2806" max="2806" width="6.85546875" style="150" customWidth="1"/>
    <col min="2807" max="2807" width="12.140625" style="150" customWidth="1"/>
    <col min="2808" max="2808" width="8" style="150" customWidth="1"/>
    <col min="2809" max="2809" width="14.28515625" style="150" customWidth="1"/>
    <col min="2810" max="3059" width="9.140625" style="150"/>
    <col min="3060" max="3060" width="6.42578125" style="150" customWidth="1"/>
    <col min="3061" max="3061" width="45.140625" style="150" customWidth="1"/>
    <col min="3062" max="3062" width="6.85546875" style="150" customWidth="1"/>
    <col min="3063" max="3063" width="12.140625" style="150" customWidth="1"/>
    <col min="3064" max="3064" width="8" style="150" customWidth="1"/>
    <col min="3065" max="3065" width="14.28515625" style="150" customWidth="1"/>
    <col min="3066" max="3315" width="9.140625" style="150"/>
    <col min="3316" max="3316" width="6.42578125" style="150" customWidth="1"/>
    <col min="3317" max="3317" width="45.140625" style="150" customWidth="1"/>
    <col min="3318" max="3318" width="6.85546875" style="150" customWidth="1"/>
    <col min="3319" max="3319" width="12.140625" style="150" customWidth="1"/>
    <col min="3320" max="3320" width="8" style="150" customWidth="1"/>
    <col min="3321" max="3321" width="14.28515625" style="150" customWidth="1"/>
    <col min="3322" max="3571" width="9.140625" style="150"/>
    <col min="3572" max="3572" width="6.42578125" style="150" customWidth="1"/>
    <col min="3573" max="3573" width="45.140625" style="150" customWidth="1"/>
    <col min="3574" max="3574" width="6.85546875" style="150" customWidth="1"/>
    <col min="3575" max="3575" width="12.140625" style="150" customWidth="1"/>
    <col min="3576" max="3576" width="8" style="150" customWidth="1"/>
    <col min="3577" max="3577" width="14.28515625" style="150" customWidth="1"/>
    <col min="3578" max="3827" width="9.140625" style="150"/>
    <col min="3828" max="3828" width="6.42578125" style="150" customWidth="1"/>
    <col min="3829" max="3829" width="45.140625" style="150" customWidth="1"/>
    <col min="3830" max="3830" width="6.85546875" style="150" customWidth="1"/>
    <col min="3831" max="3831" width="12.140625" style="150" customWidth="1"/>
    <col min="3832" max="3832" width="8" style="150" customWidth="1"/>
    <col min="3833" max="3833" width="14.28515625" style="150" customWidth="1"/>
    <col min="3834" max="4083" width="9.140625" style="150"/>
    <col min="4084" max="4084" width="6.42578125" style="150" customWidth="1"/>
    <col min="4085" max="4085" width="45.140625" style="150" customWidth="1"/>
    <col min="4086" max="4086" width="6.85546875" style="150" customWidth="1"/>
    <col min="4087" max="4087" width="12.140625" style="150" customWidth="1"/>
    <col min="4088" max="4088" width="8" style="150" customWidth="1"/>
    <col min="4089" max="4089" width="14.28515625" style="150" customWidth="1"/>
    <col min="4090" max="4339" width="9.140625" style="150"/>
    <col min="4340" max="4340" width="6.42578125" style="150" customWidth="1"/>
    <col min="4341" max="4341" width="45.140625" style="150" customWidth="1"/>
    <col min="4342" max="4342" width="6.85546875" style="150" customWidth="1"/>
    <col min="4343" max="4343" width="12.140625" style="150" customWidth="1"/>
    <col min="4344" max="4344" width="8" style="150" customWidth="1"/>
    <col min="4345" max="4345" width="14.28515625" style="150" customWidth="1"/>
    <col min="4346" max="4595" width="9.140625" style="150"/>
    <col min="4596" max="4596" width="6.42578125" style="150" customWidth="1"/>
    <col min="4597" max="4597" width="45.140625" style="150" customWidth="1"/>
    <col min="4598" max="4598" width="6.85546875" style="150" customWidth="1"/>
    <col min="4599" max="4599" width="12.140625" style="150" customWidth="1"/>
    <col min="4600" max="4600" width="8" style="150" customWidth="1"/>
    <col min="4601" max="4601" width="14.28515625" style="150" customWidth="1"/>
    <col min="4602" max="4851" width="9.140625" style="150"/>
    <col min="4852" max="4852" width="6.42578125" style="150" customWidth="1"/>
    <col min="4853" max="4853" width="45.140625" style="150" customWidth="1"/>
    <col min="4854" max="4854" width="6.85546875" style="150" customWidth="1"/>
    <col min="4855" max="4855" width="12.140625" style="150" customWidth="1"/>
    <col min="4856" max="4856" width="8" style="150" customWidth="1"/>
    <col min="4857" max="4857" width="14.28515625" style="150" customWidth="1"/>
    <col min="4858" max="5107" width="9.140625" style="150"/>
    <col min="5108" max="5108" width="6.42578125" style="150" customWidth="1"/>
    <col min="5109" max="5109" width="45.140625" style="150" customWidth="1"/>
    <col min="5110" max="5110" width="6.85546875" style="150" customWidth="1"/>
    <col min="5111" max="5111" width="12.140625" style="150" customWidth="1"/>
    <col min="5112" max="5112" width="8" style="150" customWidth="1"/>
    <col min="5113" max="5113" width="14.28515625" style="150" customWidth="1"/>
    <col min="5114" max="5363" width="9.140625" style="150"/>
    <col min="5364" max="5364" width="6.42578125" style="150" customWidth="1"/>
    <col min="5365" max="5365" width="45.140625" style="150" customWidth="1"/>
    <col min="5366" max="5366" width="6.85546875" style="150" customWidth="1"/>
    <col min="5367" max="5367" width="12.140625" style="150" customWidth="1"/>
    <col min="5368" max="5368" width="8" style="150" customWidth="1"/>
    <col min="5369" max="5369" width="14.28515625" style="150" customWidth="1"/>
    <col min="5370" max="5619" width="9.140625" style="150"/>
    <col min="5620" max="5620" width="6.42578125" style="150" customWidth="1"/>
    <col min="5621" max="5621" width="45.140625" style="150" customWidth="1"/>
    <col min="5622" max="5622" width="6.85546875" style="150" customWidth="1"/>
    <col min="5623" max="5623" width="12.140625" style="150" customWidth="1"/>
    <col min="5624" max="5624" width="8" style="150" customWidth="1"/>
    <col min="5625" max="5625" width="14.28515625" style="150" customWidth="1"/>
    <col min="5626" max="5875" width="9.140625" style="150"/>
    <col min="5876" max="5876" width="6.42578125" style="150" customWidth="1"/>
    <col min="5877" max="5877" width="45.140625" style="150" customWidth="1"/>
    <col min="5878" max="5878" width="6.85546875" style="150" customWidth="1"/>
    <col min="5879" max="5879" width="12.140625" style="150" customWidth="1"/>
    <col min="5880" max="5880" width="8" style="150" customWidth="1"/>
    <col min="5881" max="5881" width="14.28515625" style="150" customWidth="1"/>
    <col min="5882" max="6131" width="9.140625" style="150"/>
    <col min="6132" max="6132" width="6.42578125" style="150" customWidth="1"/>
    <col min="6133" max="6133" width="45.140625" style="150" customWidth="1"/>
    <col min="6134" max="6134" width="6.85546875" style="150" customWidth="1"/>
    <col min="6135" max="6135" width="12.140625" style="150" customWidth="1"/>
    <col min="6136" max="6136" width="8" style="150" customWidth="1"/>
    <col min="6137" max="6137" width="14.28515625" style="150" customWidth="1"/>
    <col min="6138" max="6387" width="9.140625" style="150"/>
    <col min="6388" max="6388" width="6.42578125" style="150" customWidth="1"/>
    <col min="6389" max="6389" width="45.140625" style="150" customWidth="1"/>
    <col min="6390" max="6390" width="6.85546875" style="150" customWidth="1"/>
    <col min="6391" max="6391" width="12.140625" style="150" customWidth="1"/>
    <col min="6392" max="6392" width="8" style="150" customWidth="1"/>
    <col min="6393" max="6393" width="14.28515625" style="150" customWidth="1"/>
    <col min="6394" max="6643" width="9.140625" style="150"/>
    <col min="6644" max="6644" width="6.42578125" style="150" customWidth="1"/>
    <col min="6645" max="6645" width="45.140625" style="150" customWidth="1"/>
    <col min="6646" max="6646" width="6.85546875" style="150" customWidth="1"/>
    <col min="6647" max="6647" width="12.140625" style="150" customWidth="1"/>
    <col min="6648" max="6648" width="8" style="150" customWidth="1"/>
    <col min="6649" max="6649" width="14.28515625" style="150" customWidth="1"/>
    <col min="6650" max="6899" width="9.140625" style="150"/>
    <col min="6900" max="6900" width="6.42578125" style="150" customWidth="1"/>
    <col min="6901" max="6901" width="45.140625" style="150" customWidth="1"/>
    <col min="6902" max="6902" width="6.85546875" style="150" customWidth="1"/>
    <col min="6903" max="6903" width="12.140625" style="150" customWidth="1"/>
    <col min="6904" max="6904" width="8" style="150" customWidth="1"/>
    <col min="6905" max="6905" width="14.28515625" style="150" customWidth="1"/>
    <col min="6906" max="7155" width="9.140625" style="150"/>
    <col min="7156" max="7156" width="6.42578125" style="150" customWidth="1"/>
    <col min="7157" max="7157" width="45.140625" style="150" customWidth="1"/>
    <col min="7158" max="7158" width="6.85546875" style="150" customWidth="1"/>
    <col min="7159" max="7159" width="12.140625" style="150" customWidth="1"/>
    <col min="7160" max="7160" width="8" style="150" customWidth="1"/>
    <col min="7161" max="7161" width="14.28515625" style="150" customWidth="1"/>
    <col min="7162" max="7411" width="9.140625" style="150"/>
    <col min="7412" max="7412" width="6.42578125" style="150" customWidth="1"/>
    <col min="7413" max="7413" width="45.140625" style="150" customWidth="1"/>
    <col min="7414" max="7414" width="6.85546875" style="150" customWidth="1"/>
    <col min="7415" max="7415" width="12.140625" style="150" customWidth="1"/>
    <col min="7416" max="7416" width="8" style="150" customWidth="1"/>
    <col min="7417" max="7417" width="14.28515625" style="150" customWidth="1"/>
    <col min="7418" max="7667" width="9.140625" style="150"/>
    <col min="7668" max="7668" width="6.42578125" style="150" customWidth="1"/>
    <col min="7669" max="7669" width="45.140625" style="150" customWidth="1"/>
    <col min="7670" max="7670" width="6.85546875" style="150" customWidth="1"/>
    <col min="7671" max="7671" width="12.140625" style="150" customWidth="1"/>
    <col min="7672" max="7672" width="8" style="150" customWidth="1"/>
    <col min="7673" max="7673" width="14.28515625" style="150" customWidth="1"/>
    <col min="7674" max="7923" width="9.140625" style="150"/>
    <col min="7924" max="7924" width="6.42578125" style="150" customWidth="1"/>
    <col min="7925" max="7925" width="45.140625" style="150" customWidth="1"/>
    <col min="7926" max="7926" width="6.85546875" style="150" customWidth="1"/>
    <col min="7927" max="7927" width="12.140625" style="150" customWidth="1"/>
    <col min="7928" max="7928" width="8" style="150" customWidth="1"/>
    <col min="7929" max="7929" width="14.28515625" style="150" customWidth="1"/>
    <col min="7930" max="8179" width="9.140625" style="150"/>
    <col min="8180" max="8180" width="6.42578125" style="150" customWidth="1"/>
    <col min="8181" max="8181" width="45.140625" style="150" customWidth="1"/>
    <col min="8182" max="8182" width="6.85546875" style="150" customWidth="1"/>
    <col min="8183" max="8183" width="12.140625" style="150" customWidth="1"/>
    <col min="8184" max="8184" width="8" style="150" customWidth="1"/>
    <col min="8185" max="8185" width="14.28515625" style="150" customWidth="1"/>
    <col min="8186" max="8435" width="9.140625" style="150"/>
    <col min="8436" max="8436" width="6.42578125" style="150" customWidth="1"/>
    <col min="8437" max="8437" width="45.140625" style="150" customWidth="1"/>
    <col min="8438" max="8438" width="6.85546875" style="150" customWidth="1"/>
    <col min="8439" max="8439" width="12.140625" style="150" customWidth="1"/>
    <col min="8440" max="8440" width="8" style="150" customWidth="1"/>
    <col min="8441" max="8441" width="14.28515625" style="150" customWidth="1"/>
    <col min="8442" max="8691" width="9.140625" style="150"/>
    <col min="8692" max="8692" width="6.42578125" style="150" customWidth="1"/>
    <col min="8693" max="8693" width="45.140625" style="150" customWidth="1"/>
    <col min="8694" max="8694" width="6.85546875" style="150" customWidth="1"/>
    <col min="8695" max="8695" width="12.140625" style="150" customWidth="1"/>
    <col min="8696" max="8696" width="8" style="150" customWidth="1"/>
    <col min="8697" max="8697" width="14.28515625" style="150" customWidth="1"/>
    <col min="8698" max="8947" width="9.140625" style="150"/>
    <col min="8948" max="8948" width="6.42578125" style="150" customWidth="1"/>
    <col min="8949" max="8949" width="45.140625" style="150" customWidth="1"/>
    <col min="8950" max="8950" width="6.85546875" style="150" customWidth="1"/>
    <col min="8951" max="8951" width="12.140625" style="150" customWidth="1"/>
    <col min="8952" max="8952" width="8" style="150" customWidth="1"/>
    <col min="8953" max="8953" width="14.28515625" style="150" customWidth="1"/>
    <col min="8954" max="9203" width="9.140625" style="150"/>
    <col min="9204" max="9204" width="6.42578125" style="150" customWidth="1"/>
    <col min="9205" max="9205" width="45.140625" style="150" customWidth="1"/>
    <col min="9206" max="9206" width="6.85546875" style="150" customWidth="1"/>
    <col min="9207" max="9207" width="12.140625" style="150" customWidth="1"/>
    <col min="9208" max="9208" width="8" style="150" customWidth="1"/>
    <col min="9209" max="9209" width="14.28515625" style="150" customWidth="1"/>
    <col min="9210" max="9459" width="9.140625" style="150"/>
    <col min="9460" max="9460" width="6.42578125" style="150" customWidth="1"/>
    <col min="9461" max="9461" width="45.140625" style="150" customWidth="1"/>
    <col min="9462" max="9462" width="6.85546875" style="150" customWidth="1"/>
    <col min="9463" max="9463" width="12.140625" style="150" customWidth="1"/>
    <col min="9464" max="9464" width="8" style="150" customWidth="1"/>
    <col min="9465" max="9465" width="14.28515625" style="150" customWidth="1"/>
    <col min="9466" max="9715" width="9.140625" style="150"/>
    <col min="9716" max="9716" width="6.42578125" style="150" customWidth="1"/>
    <col min="9717" max="9717" width="45.140625" style="150" customWidth="1"/>
    <col min="9718" max="9718" width="6.85546875" style="150" customWidth="1"/>
    <col min="9719" max="9719" width="12.140625" style="150" customWidth="1"/>
    <col min="9720" max="9720" width="8" style="150" customWidth="1"/>
    <col min="9721" max="9721" width="14.28515625" style="150" customWidth="1"/>
    <col min="9722" max="9971" width="9.140625" style="150"/>
    <col min="9972" max="9972" width="6.42578125" style="150" customWidth="1"/>
    <col min="9973" max="9973" width="45.140625" style="150" customWidth="1"/>
    <col min="9974" max="9974" width="6.85546875" style="150" customWidth="1"/>
    <col min="9975" max="9975" width="12.140625" style="150" customWidth="1"/>
    <col min="9976" max="9976" width="8" style="150" customWidth="1"/>
    <col min="9977" max="9977" width="14.28515625" style="150" customWidth="1"/>
    <col min="9978" max="10227" width="9.140625" style="150"/>
    <col min="10228" max="10228" width="6.42578125" style="150" customWidth="1"/>
    <col min="10229" max="10229" width="45.140625" style="150" customWidth="1"/>
    <col min="10230" max="10230" width="6.85546875" style="150" customWidth="1"/>
    <col min="10231" max="10231" width="12.140625" style="150" customWidth="1"/>
    <col min="10232" max="10232" width="8" style="150" customWidth="1"/>
    <col min="10233" max="10233" width="14.28515625" style="150" customWidth="1"/>
    <col min="10234" max="10483" width="9.140625" style="150"/>
    <col min="10484" max="10484" width="6.42578125" style="150" customWidth="1"/>
    <col min="10485" max="10485" width="45.140625" style="150" customWidth="1"/>
    <col min="10486" max="10486" width="6.85546875" style="150" customWidth="1"/>
    <col min="10487" max="10487" width="12.140625" style="150" customWidth="1"/>
    <col min="10488" max="10488" width="8" style="150" customWidth="1"/>
    <col min="10489" max="10489" width="14.28515625" style="150" customWidth="1"/>
    <col min="10490" max="10739" width="9.140625" style="150"/>
    <col min="10740" max="10740" width="6.42578125" style="150" customWidth="1"/>
    <col min="10741" max="10741" width="45.140625" style="150" customWidth="1"/>
    <col min="10742" max="10742" width="6.85546875" style="150" customWidth="1"/>
    <col min="10743" max="10743" width="12.140625" style="150" customWidth="1"/>
    <col min="10744" max="10744" width="8" style="150" customWidth="1"/>
    <col min="10745" max="10745" width="14.28515625" style="150" customWidth="1"/>
    <col min="10746" max="10995" width="9.140625" style="150"/>
    <col min="10996" max="10996" width="6.42578125" style="150" customWidth="1"/>
    <col min="10997" max="10997" width="45.140625" style="150" customWidth="1"/>
    <col min="10998" max="10998" width="6.85546875" style="150" customWidth="1"/>
    <col min="10999" max="10999" width="12.140625" style="150" customWidth="1"/>
    <col min="11000" max="11000" width="8" style="150" customWidth="1"/>
    <col min="11001" max="11001" width="14.28515625" style="150" customWidth="1"/>
    <col min="11002" max="11251" width="9.140625" style="150"/>
    <col min="11252" max="11252" width="6.42578125" style="150" customWidth="1"/>
    <col min="11253" max="11253" width="45.140625" style="150" customWidth="1"/>
    <col min="11254" max="11254" width="6.85546875" style="150" customWidth="1"/>
    <col min="11255" max="11255" width="12.140625" style="150" customWidth="1"/>
    <col min="11256" max="11256" width="8" style="150" customWidth="1"/>
    <col min="11257" max="11257" width="14.28515625" style="150" customWidth="1"/>
    <col min="11258" max="11507" width="9.140625" style="150"/>
    <col min="11508" max="11508" width="6.42578125" style="150" customWidth="1"/>
    <col min="11509" max="11509" width="45.140625" style="150" customWidth="1"/>
    <col min="11510" max="11510" width="6.85546875" style="150" customWidth="1"/>
    <col min="11511" max="11511" width="12.140625" style="150" customWidth="1"/>
    <col min="11512" max="11512" width="8" style="150" customWidth="1"/>
    <col min="11513" max="11513" width="14.28515625" style="150" customWidth="1"/>
    <col min="11514" max="11763" width="9.140625" style="150"/>
    <col min="11764" max="11764" width="6.42578125" style="150" customWidth="1"/>
    <col min="11765" max="11765" width="45.140625" style="150" customWidth="1"/>
    <col min="11766" max="11766" width="6.85546875" style="150" customWidth="1"/>
    <col min="11767" max="11767" width="12.140625" style="150" customWidth="1"/>
    <col min="11768" max="11768" width="8" style="150" customWidth="1"/>
    <col min="11769" max="11769" width="14.28515625" style="150" customWidth="1"/>
    <col min="11770" max="12019" width="9.140625" style="150"/>
    <col min="12020" max="12020" width="6.42578125" style="150" customWidth="1"/>
    <col min="12021" max="12021" width="45.140625" style="150" customWidth="1"/>
    <col min="12022" max="12022" width="6.85546875" style="150" customWidth="1"/>
    <col min="12023" max="12023" width="12.140625" style="150" customWidth="1"/>
    <col min="12024" max="12024" width="8" style="150" customWidth="1"/>
    <col min="12025" max="12025" width="14.28515625" style="150" customWidth="1"/>
    <col min="12026" max="12275" width="9.140625" style="150"/>
    <col min="12276" max="12276" width="6.42578125" style="150" customWidth="1"/>
    <col min="12277" max="12277" width="45.140625" style="150" customWidth="1"/>
    <col min="12278" max="12278" width="6.85546875" style="150" customWidth="1"/>
    <col min="12279" max="12279" width="12.140625" style="150" customWidth="1"/>
    <col min="12280" max="12280" width="8" style="150" customWidth="1"/>
    <col min="12281" max="12281" width="14.28515625" style="150" customWidth="1"/>
    <col min="12282" max="12531" width="9.140625" style="150"/>
    <col min="12532" max="12532" width="6.42578125" style="150" customWidth="1"/>
    <col min="12533" max="12533" width="45.140625" style="150" customWidth="1"/>
    <col min="12534" max="12534" width="6.85546875" style="150" customWidth="1"/>
    <col min="12535" max="12535" width="12.140625" style="150" customWidth="1"/>
    <col min="12536" max="12536" width="8" style="150" customWidth="1"/>
    <col min="12537" max="12537" width="14.28515625" style="150" customWidth="1"/>
    <col min="12538" max="12787" width="9.140625" style="150"/>
    <col min="12788" max="12788" width="6.42578125" style="150" customWidth="1"/>
    <col min="12789" max="12789" width="45.140625" style="150" customWidth="1"/>
    <col min="12790" max="12790" width="6.85546875" style="150" customWidth="1"/>
    <col min="12791" max="12791" width="12.140625" style="150" customWidth="1"/>
    <col min="12792" max="12792" width="8" style="150" customWidth="1"/>
    <col min="12793" max="12793" width="14.28515625" style="150" customWidth="1"/>
    <col min="12794" max="13043" width="9.140625" style="150"/>
    <col min="13044" max="13044" width="6.42578125" style="150" customWidth="1"/>
    <col min="13045" max="13045" width="45.140625" style="150" customWidth="1"/>
    <col min="13046" max="13046" width="6.85546875" style="150" customWidth="1"/>
    <col min="13047" max="13047" width="12.140625" style="150" customWidth="1"/>
    <col min="13048" max="13048" width="8" style="150" customWidth="1"/>
    <col min="13049" max="13049" width="14.28515625" style="150" customWidth="1"/>
    <col min="13050" max="13299" width="9.140625" style="150"/>
    <col min="13300" max="13300" width="6.42578125" style="150" customWidth="1"/>
    <col min="13301" max="13301" width="45.140625" style="150" customWidth="1"/>
    <col min="13302" max="13302" width="6.85546875" style="150" customWidth="1"/>
    <col min="13303" max="13303" width="12.140625" style="150" customWidth="1"/>
    <col min="13304" max="13304" width="8" style="150" customWidth="1"/>
    <col min="13305" max="13305" width="14.28515625" style="150" customWidth="1"/>
    <col min="13306" max="13555" width="9.140625" style="150"/>
    <col min="13556" max="13556" width="6.42578125" style="150" customWidth="1"/>
    <col min="13557" max="13557" width="45.140625" style="150" customWidth="1"/>
    <col min="13558" max="13558" width="6.85546875" style="150" customWidth="1"/>
    <col min="13559" max="13559" width="12.140625" style="150" customWidth="1"/>
    <col min="13560" max="13560" width="8" style="150" customWidth="1"/>
    <col min="13561" max="13561" width="14.28515625" style="150" customWidth="1"/>
    <col min="13562" max="13811" width="9.140625" style="150"/>
    <col min="13812" max="13812" width="6.42578125" style="150" customWidth="1"/>
    <col min="13813" max="13813" width="45.140625" style="150" customWidth="1"/>
    <col min="13814" max="13814" width="6.85546875" style="150" customWidth="1"/>
    <col min="13815" max="13815" width="12.140625" style="150" customWidth="1"/>
    <col min="13816" max="13816" width="8" style="150" customWidth="1"/>
    <col min="13817" max="13817" width="14.28515625" style="150" customWidth="1"/>
    <col min="13818" max="14067" width="9.140625" style="150"/>
    <col min="14068" max="14068" width="6.42578125" style="150" customWidth="1"/>
    <col min="14069" max="14069" width="45.140625" style="150" customWidth="1"/>
    <col min="14070" max="14070" width="6.85546875" style="150" customWidth="1"/>
    <col min="14071" max="14071" width="12.140625" style="150" customWidth="1"/>
    <col min="14072" max="14072" width="8" style="150" customWidth="1"/>
    <col min="14073" max="14073" width="14.28515625" style="150" customWidth="1"/>
    <col min="14074" max="14323" width="9.140625" style="150"/>
    <col min="14324" max="14324" width="6.42578125" style="150" customWidth="1"/>
    <col min="14325" max="14325" width="45.140625" style="150" customWidth="1"/>
    <col min="14326" max="14326" width="6.85546875" style="150" customWidth="1"/>
    <col min="14327" max="14327" width="12.140625" style="150" customWidth="1"/>
    <col min="14328" max="14328" width="8" style="150" customWidth="1"/>
    <col min="14329" max="14329" width="14.28515625" style="150" customWidth="1"/>
    <col min="14330" max="14579" width="9.140625" style="150"/>
    <col min="14580" max="14580" width="6.42578125" style="150" customWidth="1"/>
    <col min="14581" max="14581" width="45.140625" style="150" customWidth="1"/>
    <col min="14582" max="14582" width="6.85546875" style="150" customWidth="1"/>
    <col min="14583" max="14583" width="12.140625" style="150" customWidth="1"/>
    <col min="14584" max="14584" width="8" style="150" customWidth="1"/>
    <col min="14585" max="14585" width="14.28515625" style="150" customWidth="1"/>
    <col min="14586" max="14835" width="9.140625" style="150"/>
    <col min="14836" max="14836" width="6.42578125" style="150" customWidth="1"/>
    <col min="14837" max="14837" width="45.140625" style="150" customWidth="1"/>
    <col min="14838" max="14838" width="6.85546875" style="150" customWidth="1"/>
    <col min="14839" max="14839" width="12.140625" style="150" customWidth="1"/>
    <col min="14840" max="14840" width="8" style="150" customWidth="1"/>
    <col min="14841" max="14841" width="14.28515625" style="150" customWidth="1"/>
    <col min="14842" max="15091" width="9.140625" style="150"/>
    <col min="15092" max="15092" width="6.42578125" style="150" customWidth="1"/>
    <col min="15093" max="15093" width="45.140625" style="150" customWidth="1"/>
    <col min="15094" max="15094" width="6.85546875" style="150" customWidth="1"/>
    <col min="15095" max="15095" width="12.140625" style="150" customWidth="1"/>
    <col min="15096" max="15096" width="8" style="150" customWidth="1"/>
    <col min="15097" max="15097" width="14.28515625" style="150" customWidth="1"/>
    <col min="15098" max="15347" width="9.140625" style="150"/>
    <col min="15348" max="15348" width="6.42578125" style="150" customWidth="1"/>
    <col min="15349" max="15349" width="45.140625" style="150" customWidth="1"/>
    <col min="15350" max="15350" width="6.85546875" style="150" customWidth="1"/>
    <col min="15351" max="15351" width="12.140625" style="150" customWidth="1"/>
    <col min="15352" max="15352" width="8" style="150" customWidth="1"/>
    <col min="15353" max="15353" width="14.28515625" style="150" customWidth="1"/>
    <col min="15354" max="15603" width="9.140625" style="150"/>
    <col min="15604" max="15604" width="6.42578125" style="150" customWidth="1"/>
    <col min="15605" max="15605" width="45.140625" style="150" customWidth="1"/>
    <col min="15606" max="15606" width="6.85546875" style="150" customWidth="1"/>
    <col min="15607" max="15607" width="12.140625" style="150" customWidth="1"/>
    <col min="15608" max="15608" width="8" style="150" customWidth="1"/>
    <col min="15609" max="15609" width="14.28515625" style="150" customWidth="1"/>
    <col min="15610" max="15859" width="9.140625" style="150"/>
    <col min="15860" max="15860" width="6.42578125" style="150" customWidth="1"/>
    <col min="15861" max="15861" width="45.140625" style="150" customWidth="1"/>
    <col min="15862" max="15862" width="6.85546875" style="150" customWidth="1"/>
    <col min="15863" max="15863" width="12.140625" style="150" customWidth="1"/>
    <col min="15864" max="15864" width="8" style="150" customWidth="1"/>
    <col min="15865" max="15865" width="14.28515625" style="150" customWidth="1"/>
    <col min="15866" max="16115" width="9.140625" style="150"/>
    <col min="16116" max="16116" width="6.42578125" style="150" customWidth="1"/>
    <col min="16117" max="16117" width="45.140625" style="150" customWidth="1"/>
    <col min="16118" max="16118" width="6.85546875" style="150" customWidth="1"/>
    <col min="16119" max="16119" width="12.140625" style="150" customWidth="1"/>
    <col min="16120" max="16120" width="8" style="150" customWidth="1"/>
    <col min="16121" max="16121" width="14.28515625" style="150" customWidth="1"/>
    <col min="16122" max="16384" width="9.140625" style="150"/>
  </cols>
  <sheetData>
    <row r="1" spans="1:5" s="229" customFormat="1" ht="30" customHeight="1">
      <c r="A1" s="275"/>
      <c r="B1" s="275"/>
      <c r="C1" s="275"/>
      <c r="D1" s="275"/>
      <c r="E1" s="147"/>
    </row>
    <row r="2" spans="1:5" s="148" customFormat="1"/>
    <row r="3" spans="1:5" s="148" customFormat="1"/>
    <row r="4" spans="1:5">
      <c r="A4" s="149"/>
    </row>
    <row r="5" spans="1:5" ht="19.5" customHeight="1">
      <c r="A5" s="267" t="s">
        <v>215</v>
      </c>
      <c r="B5" s="268"/>
      <c r="C5" s="268"/>
      <c r="D5" s="268"/>
    </row>
    <row r="6" spans="1:5" ht="47.25" customHeight="1">
      <c r="A6" s="225" t="s">
        <v>84</v>
      </c>
      <c r="B6" s="143" t="s">
        <v>85</v>
      </c>
      <c r="C6" s="225" t="s">
        <v>86</v>
      </c>
      <c r="D6" s="143" t="s">
        <v>87</v>
      </c>
    </row>
    <row r="7" spans="1:5">
      <c r="A7" s="151"/>
      <c r="B7" s="151"/>
      <c r="C7" s="151"/>
      <c r="D7" s="151"/>
    </row>
    <row r="8" spans="1:5">
      <c r="A8" s="152"/>
      <c r="B8" s="153" t="s">
        <v>90</v>
      </c>
      <c r="C8" s="152"/>
      <c r="D8" s="152"/>
    </row>
    <row r="9" spans="1:5">
      <c r="A9" s="144"/>
      <c r="B9" s="151"/>
      <c r="C9" s="144"/>
      <c r="D9" s="144"/>
    </row>
    <row r="10" spans="1:5" ht="51">
      <c r="A10" s="144">
        <v>101</v>
      </c>
      <c r="B10" s="151" t="s">
        <v>91</v>
      </c>
      <c r="C10" s="144" t="s">
        <v>92</v>
      </c>
      <c r="D10" s="154">
        <f>reconstr!K29</f>
        <v>2459.7500777738351</v>
      </c>
    </row>
    <row r="11" spans="1:5">
      <c r="A11" s="144"/>
      <c r="B11" s="151"/>
      <c r="C11" s="144"/>
      <c r="D11" s="154"/>
    </row>
    <row r="12" spans="1:5" ht="45" customHeight="1">
      <c r="A12" s="144">
        <v>102</v>
      </c>
      <c r="B12" s="151" t="s">
        <v>161</v>
      </c>
      <c r="C12" s="144" t="s">
        <v>96</v>
      </c>
      <c r="D12" s="154">
        <f>reconstr!K31</f>
        <v>14.106740585253871</v>
      </c>
    </row>
    <row r="13" spans="1:5">
      <c r="A13" s="144"/>
      <c r="B13" s="151"/>
      <c r="C13" s="144"/>
      <c r="D13" s="154"/>
    </row>
    <row r="14" spans="1:5" ht="45" customHeight="1">
      <c r="A14" s="144">
        <v>103</v>
      </c>
      <c r="B14" s="151" t="s">
        <v>93</v>
      </c>
      <c r="C14" s="144" t="s">
        <v>92</v>
      </c>
      <c r="D14" s="154">
        <f>'3_предв.ремонти'!D26</f>
        <v>2041</v>
      </c>
    </row>
    <row r="15" spans="1:5">
      <c r="A15" s="144"/>
      <c r="B15" s="151"/>
      <c r="C15" s="144"/>
      <c r="D15" s="154"/>
    </row>
    <row r="16" spans="1:5" ht="45" customHeight="1">
      <c r="A16" s="144">
        <v>104</v>
      </c>
      <c r="B16" s="151" t="s">
        <v>94</v>
      </c>
      <c r="C16" s="144" t="s">
        <v>92</v>
      </c>
      <c r="D16" s="154">
        <f>'1_асф.фрезоване'!K209</f>
        <v>9760</v>
      </c>
    </row>
    <row r="17" spans="1:5">
      <c r="A17" s="144"/>
      <c r="B17" s="151"/>
      <c r="C17" s="144"/>
      <c r="D17" s="154"/>
    </row>
    <row r="18" spans="1:5" ht="25.5">
      <c r="A18" s="144">
        <v>105</v>
      </c>
      <c r="B18" s="151" t="s">
        <v>182</v>
      </c>
      <c r="C18" s="144" t="s">
        <v>46</v>
      </c>
      <c r="D18" s="154">
        <f>'6_бордюри'!F59</f>
        <v>2716.3009360607321</v>
      </c>
    </row>
    <row r="19" spans="1:5">
      <c r="A19" s="144"/>
      <c r="B19" s="151"/>
      <c r="C19" s="144"/>
      <c r="D19" s="154"/>
    </row>
    <row r="20" spans="1:5" ht="39.75" customHeight="1">
      <c r="A20" s="144">
        <v>106</v>
      </c>
      <c r="B20" s="151" t="s">
        <v>95</v>
      </c>
      <c r="C20" s="144" t="s">
        <v>96</v>
      </c>
      <c r="D20" s="154">
        <f>reconstr!K29</f>
        <v>2459.7500777738351</v>
      </c>
    </row>
    <row r="21" spans="1:5">
      <c r="A21" s="144"/>
      <c r="B21" s="151"/>
      <c r="C21" s="144"/>
      <c r="D21" s="154"/>
    </row>
    <row r="22" spans="1:5">
      <c r="A22" s="144">
        <v>107</v>
      </c>
      <c r="B22" s="151" t="s">
        <v>115</v>
      </c>
      <c r="C22" s="144" t="s">
        <v>46</v>
      </c>
      <c r="D22" s="154">
        <f>'4_ВОДОСТОЦИ'!F15</f>
        <v>22</v>
      </c>
      <c r="E22" s="156"/>
    </row>
    <row r="23" spans="1:5">
      <c r="A23" s="144"/>
      <c r="B23" s="151"/>
      <c r="C23" s="144"/>
      <c r="D23" s="144"/>
    </row>
    <row r="24" spans="1:5">
      <c r="A24" s="157"/>
      <c r="B24" s="153" t="s">
        <v>97</v>
      </c>
      <c r="C24" s="157"/>
      <c r="D24" s="157"/>
    </row>
    <row r="25" spans="1:5">
      <c r="A25" s="144"/>
      <c r="B25" s="151"/>
      <c r="C25" s="144"/>
      <c r="D25" s="144"/>
    </row>
    <row r="26" spans="1:5" ht="51">
      <c r="A26" s="144">
        <v>201</v>
      </c>
      <c r="B26" s="151" t="s">
        <v>98</v>
      </c>
      <c r="C26" s="144" t="s">
        <v>65</v>
      </c>
      <c r="D26" s="160">
        <f>'1_асф.фрезоване'!K207+reconstr!K41+'5_зауствания'!G60+'3_предв.ремонти'!D28+'6_СПИРКИ'!G22</f>
        <v>2281.2810565889563</v>
      </c>
    </row>
    <row r="27" spans="1:5">
      <c r="A27" s="144"/>
      <c r="B27" s="151"/>
      <c r="C27" s="144"/>
      <c r="D27" s="154"/>
    </row>
    <row r="28" spans="1:5" ht="18.75" customHeight="1">
      <c r="A28" s="144">
        <v>202</v>
      </c>
      <c r="B28" s="151" t="s">
        <v>212</v>
      </c>
      <c r="C28" s="144" t="s">
        <v>92</v>
      </c>
      <c r="D28" s="161">
        <f>'1_асф.фрезоване'!K205+'5_зауствания'!E60+'6_СПИРКИ'!E22</f>
        <v>19728.622875858837</v>
      </c>
    </row>
    <row r="29" spans="1:5">
      <c r="A29" s="144"/>
      <c r="B29" s="151"/>
      <c r="C29" s="144"/>
      <c r="D29" s="154"/>
    </row>
    <row r="30" spans="1:5" ht="25.5">
      <c r="A30" s="144">
        <v>203</v>
      </c>
      <c r="B30" s="151" t="s">
        <v>99</v>
      </c>
      <c r="C30" s="144" t="s">
        <v>92</v>
      </c>
      <c r="D30" s="154">
        <f>reconstr!K35+'2_уширения'!L19</f>
        <v>7576.1124708778661</v>
      </c>
    </row>
    <row r="31" spans="1:5">
      <c r="A31" s="144"/>
      <c r="B31" s="151"/>
      <c r="C31" s="144"/>
      <c r="D31" s="154"/>
    </row>
    <row r="32" spans="1:5" ht="25.5">
      <c r="A32" s="144">
        <v>204</v>
      </c>
      <c r="B32" s="151" t="s">
        <v>100</v>
      </c>
      <c r="C32" s="144" t="s">
        <v>92</v>
      </c>
      <c r="D32" s="154">
        <f>'1_асф.фрезоване'!K203+reconstr!K39+'5_зауствания'!H60+'3_предв.ремонти'!D30+'6_СПИРКИ'!H22</f>
        <v>54343.285072654631</v>
      </c>
    </row>
    <row r="33" spans="1:5">
      <c r="A33" s="144"/>
      <c r="B33" s="151"/>
      <c r="C33" s="144"/>
      <c r="D33" s="154"/>
    </row>
    <row r="34" spans="1:5" ht="25.5">
      <c r="A34" s="144">
        <v>205</v>
      </c>
      <c r="B34" s="151" t="s">
        <v>101</v>
      </c>
      <c r="C34" s="144" t="s">
        <v>65</v>
      </c>
      <c r="D34" s="154">
        <f>reconstr!K37</f>
        <v>1087.038419492716</v>
      </c>
      <c r="E34" s="156"/>
    </row>
    <row r="35" spans="1:5">
      <c r="A35" s="144"/>
      <c r="B35" s="151"/>
      <c r="C35" s="144"/>
      <c r="D35" s="144"/>
    </row>
    <row r="36" spans="1:5">
      <c r="A36" s="157"/>
      <c r="B36" s="153" t="s">
        <v>102</v>
      </c>
      <c r="C36" s="157"/>
      <c r="D36" s="157"/>
    </row>
    <row r="37" spans="1:5">
      <c r="A37" s="144"/>
      <c r="B37" s="151"/>
      <c r="C37" s="144"/>
      <c r="D37" s="144"/>
    </row>
    <row r="38" spans="1:5" ht="30" customHeight="1">
      <c r="A38" s="144">
        <v>301</v>
      </c>
      <c r="B38" s="151" t="s">
        <v>103</v>
      </c>
      <c r="C38" s="144" t="s">
        <v>96</v>
      </c>
      <c r="D38" s="154">
        <f>reconstr!K33+'2_уширения'!L20</f>
        <v>2590.3164998196171</v>
      </c>
    </row>
    <row r="39" spans="1:5">
      <c r="A39" s="144"/>
      <c r="B39" s="151"/>
      <c r="C39" s="144"/>
      <c r="D39" s="154"/>
    </row>
    <row r="40" spans="1:5" ht="51">
      <c r="A40" s="144">
        <v>302</v>
      </c>
      <c r="B40" s="151" t="s">
        <v>104</v>
      </c>
      <c r="C40" s="144" t="s">
        <v>46</v>
      </c>
      <c r="D40" s="154">
        <f>'6_бордюри'!I59</f>
        <v>2868.116271102308</v>
      </c>
    </row>
    <row r="41" spans="1:5">
      <c r="A41" s="144"/>
      <c r="B41" s="151"/>
      <c r="C41" s="144"/>
      <c r="D41" s="154"/>
    </row>
    <row r="42" spans="1:5" ht="16.5" customHeight="1">
      <c r="A42" s="144">
        <v>303</v>
      </c>
      <c r="B42" s="151" t="s">
        <v>110</v>
      </c>
      <c r="C42" s="227" t="s">
        <v>107</v>
      </c>
      <c r="D42" s="154">
        <v>13</v>
      </c>
    </row>
    <row r="43" spans="1:5">
      <c r="A43" s="144"/>
      <c r="B43" s="151"/>
      <c r="C43" s="227"/>
      <c r="D43" s="154"/>
    </row>
    <row r="44" spans="1:5" ht="16.5" customHeight="1">
      <c r="A44" s="144">
        <v>304</v>
      </c>
      <c r="B44" s="151" t="s">
        <v>111</v>
      </c>
      <c r="C44" s="227" t="s">
        <v>107</v>
      </c>
      <c r="D44" s="154">
        <v>41</v>
      </c>
      <c r="E44" s="162"/>
    </row>
    <row r="45" spans="1:5">
      <c r="A45" s="144"/>
      <c r="B45" s="151"/>
      <c r="C45" s="144"/>
      <c r="D45" s="154"/>
    </row>
    <row r="46" spans="1:5" ht="25.5">
      <c r="A46" s="144">
        <v>305</v>
      </c>
      <c r="B46" s="151" t="s">
        <v>165</v>
      </c>
      <c r="C46" s="144" t="s">
        <v>112</v>
      </c>
      <c r="D46" s="154">
        <v>35</v>
      </c>
      <c r="E46" s="162"/>
    </row>
    <row r="47" spans="1:5" ht="12" customHeight="1">
      <c r="A47" s="144"/>
      <c r="B47" s="151"/>
      <c r="C47" s="144"/>
      <c r="D47" s="163"/>
      <c r="E47" s="162"/>
    </row>
    <row r="48" spans="1:5" ht="51">
      <c r="A48" s="144">
        <v>306</v>
      </c>
      <c r="B48" s="151" t="s">
        <v>113</v>
      </c>
      <c r="C48" s="144" t="s">
        <v>92</v>
      </c>
      <c r="D48" s="154">
        <f>50*2.4*2</f>
        <v>240</v>
      </c>
      <c r="E48" s="162"/>
    </row>
    <row r="49" spans="1:5">
      <c r="A49" s="144"/>
      <c r="B49" s="151"/>
      <c r="C49" s="144"/>
      <c r="D49" s="154"/>
    </row>
    <row r="50" spans="1:5" ht="25.5">
      <c r="A50" s="144">
        <v>307</v>
      </c>
      <c r="B50" s="151" t="s">
        <v>114</v>
      </c>
      <c r="C50" s="144" t="s">
        <v>92</v>
      </c>
      <c r="D50" s="154">
        <f>D51+D53+D52+D54</f>
        <v>837.2700000000001</v>
      </c>
      <c r="E50" s="156"/>
    </row>
    <row r="51" spans="1:5">
      <c r="A51" s="144"/>
      <c r="B51" s="222" t="s">
        <v>213</v>
      </c>
      <c r="C51" s="144" t="s">
        <v>92</v>
      </c>
      <c r="D51" s="154">
        <f>7*10.5*3</f>
        <v>220.5</v>
      </c>
    </row>
    <row r="52" spans="1:5" ht="16.5" customHeight="1">
      <c r="A52" s="144"/>
      <c r="B52" s="222" t="s">
        <v>214</v>
      </c>
      <c r="C52" s="144" t="s">
        <v>92</v>
      </c>
      <c r="D52" s="154">
        <f>35*8*0.4*2</f>
        <v>224</v>
      </c>
    </row>
    <row r="53" spans="1:5" ht="16.5" customHeight="1">
      <c r="A53" s="144"/>
      <c r="B53" s="222" t="s">
        <v>148</v>
      </c>
      <c r="C53" s="144" t="s">
        <v>92</v>
      </c>
      <c r="D53" s="154">
        <v>277.41000000000003</v>
      </c>
    </row>
    <row r="54" spans="1:5" ht="16.5" customHeight="1">
      <c r="A54" s="144"/>
      <c r="B54" s="222" t="s">
        <v>209</v>
      </c>
      <c r="C54" s="144"/>
      <c r="D54" s="154">
        <f>72.82+42.54</f>
        <v>115.35999999999999</v>
      </c>
    </row>
    <row r="55" spans="1:5">
      <c r="A55" s="144"/>
      <c r="B55" s="151"/>
      <c r="C55" s="144"/>
      <c r="D55" s="154"/>
    </row>
    <row r="56" spans="1:5">
      <c r="A56" s="144">
        <v>308</v>
      </c>
      <c r="B56" s="151" t="s">
        <v>164</v>
      </c>
      <c r="C56" s="144" t="s">
        <v>46</v>
      </c>
      <c r="D56" s="154">
        <f>'4_ВОДОСТОЦИ'!G15</f>
        <v>22</v>
      </c>
    </row>
    <row r="57" spans="1:5">
      <c r="A57" s="144"/>
      <c r="B57" s="151"/>
      <c r="C57" s="144"/>
      <c r="D57" s="144"/>
    </row>
    <row r="58" spans="1:5">
      <c r="A58" s="144"/>
      <c r="B58" s="223" t="s">
        <v>166</v>
      </c>
      <c r="C58" s="144"/>
      <c r="D58" s="144"/>
    </row>
    <row r="59" spans="1:5">
      <c r="A59" s="144"/>
      <c r="B59" s="224"/>
      <c r="C59" s="144"/>
      <c r="D59" s="144"/>
    </row>
    <row r="60" spans="1:5" ht="38.25">
      <c r="A60" s="144">
        <v>501</v>
      </c>
      <c r="B60" s="151" t="s">
        <v>105</v>
      </c>
      <c r="C60" s="144" t="s">
        <v>92</v>
      </c>
      <c r="D60" s="154">
        <f>'КС-6_ПОД'!E10</f>
        <v>597.32139999999993</v>
      </c>
    </row>
    <row r="61" spans="1:5">
      <c r="A61" s="144"/>
      <c r="B61" s="151"/>
      <c r="C61" s="144"/>
      <c r="D61" s="154"/>
    </row>
    <row r="62" spans="1:5" ht="40.5" customHeight="1">
      <c r="A62" s="144">
        <v>502</v>
      </c>
      <c r="B62" s="151" t="s">
        <v>211</v>
      </c>
      <c r="C62" s="144" t="s">
        <v>92</v>
      </c>
      <c r="D62" s="154">
        <f>'КС-6_ПОД'!E13+'КС-6_ПОД'!E15</f>
        <v>42.744000000000014</v>
      </c>
    </row>
    <row r="63" spans="1:5">
      <c r="A63" s="144"/>
      <c r="B63" s="151"/>
      <c r="C63" s="144"/>
      <c r="D63" s="154"/>
    </row>
    <row r="64" spans="1:5" ht="25.5">
      <c r="A64" s="144">
        <v>503</v>
      </c>
      <c r="B64" s="151" t="s">
        <v>208</v>
      </c>
      <c r="C64" s="144" t="s">
        <v>107</v>
      </c>
      <c r="D64" s="154">
        <f>'КС-6_ПОД'!E19</f>
        <v>55</v>
      </c>
    </row>
    <row r="65" spans="1:6">
      <c r="A65" s="144"/>
      <c r="B65" s="151"/>
      <c r="C65" s="144"/>
      <c r="D65" s="154"/>
    </row>
    <row r="66" spans="1:6" ht="25.5">
      <c r="A66" s="144">
        <v>504</v>
      </c>
      <c r="B66" s="151" t="s">
        <v>106</v>
      </c>
      <c r="C66" s="144" t="s">
        <v>107</v>
      </c>
      <c r="D66" s="154">
        <f>'КС-6_ПОД'!E22</f>
        <v>33</v>
      </c>
    </row>
    <row r="67" spans="1:6">
      <c r="A67" s="144"/>
      <c r="B67" s="151"/>
      <c r="C67" s="144"/>
      <c r="D67" s="154"/>
    </row>
    <row r="68" spans="1:6" ht="26.25" customHeight="1">
      <c r="A68" s="144">
        <v>505</v>
      </c>
      <c r="B68" s="151" t="s">
        <v>108</v>
      </c>
      <c r="C68" s="144" t="s">
        <v>107</v>
      </c>
      <c r="D68" s="154">
        <v>5</v>
      </c>
    </row>
    <row r="69" spans="1:6" ht="12.75" customHeight="1">
      <c r="A69" s="144"/>
      <c r="B69" s="151"/>
      <c r="C69" s="144"/>
      <c r="D69" s="154"/>
    </row>
    <row r="70" spans="1:6" ht="12.75" customHeight="1">
      <c r="A70" s="144">
        <v>506</v>
      </c>
      <c r="B70" s="151" t="s">
        <v>109</v>
      </c>
      <c r="C70" s="144" t="s">
        <v>107</v>
      </c>
      <c r="D70" s="154">
        <v>2</v>
      </c>
      <c r="E70" s="156"/>
    </row>
    <row r="71" spans="1:6" ht="12.75" customHeight="1">
      <c r="A71" s="144"/>
      <c r="B71" s="151"/>
      <c r="C71" s="144"/>
      <c r="D71" s="165"/>
    </row>
    <row r="75" spans="1:6">
      <c r="B75" s="228"/>
    </row>
    <row r="76" spans="1:6">
      <c r="B76" s="228"/>
      <c r="F76" s="156"/>
    </row>
  </sheetData>
  <mergeCells count="2">
    <mergeCell ref="A1:D1"/>
    <mergeCell ref="A5:D5"/>
  </mergeCells>
  <pageMargins left="0.70866141732283505" right="0.196850393700787" top="0.74803149606299202" bottom="0.24803149599999999" header="0.31496062992126" footer="0.31496062992126"/>
  <pageSetup paperSize="9" orientation="portrait" r:id="rId1"/>
  <headerFoot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R209"/>
  <sheetViews>
    <sheetView workbookViewId="0">
      <pane ySplit="10" topLeftCell="A185" activePane="bottomLeft" state="frozen"/>
      <selection pane="bottomLeft" activeCell="P198" sqref="P198"/>
    </sheetView>
  </sheetViews>
  <sheetFormatPr defaultRowHeight="12.75"/>
  <cols>
    <col min="1" max="1" width="12.28515625" customWidth="1"/>
    <col min="2" max="2" width="8.85546875" customWidth="1"/>
    <col min="3" max="7" width="8.7109375" customWidth="1"/>
    <col min="8" max="9" width="9.5703125" customWidth="1"/>
    <col min="10" max="13" width="8.7109375" customWidth="1"/>
    <col min="14" max="14" width="10.5703125" customWidth="1"/>
    <col min="15" max="15" width="9.7109375" customWidth="1"/>
    <col min="16" max="16" width="10.5703125" customWidth="1"/>
    <col min="17" max="17" width="9.7109375" customWidth="1"/>
  </cols>
  <sheetData>
    <row r="1" spans="1:18" ht="15.75">
      <c r="A1" s="276" t="s">
        <v>149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</row>
    <row r="2" spans="1:18" s="142" customFormat="1">
      <c r="A2" s="142" t="s">
        <v>202</v>
      </c>
    </row>
    <row r="3" spans="1:18">
      <c r="A3" t="s">
        <v>0</v>
      </c>
    </row>
    <row r="5" spans="1:18" ht="14.25">
      <c r="A5" s="277" t="s">
        <v>30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</row>
    <row r="6" spans="1:18">
      <c r="A6" s="278" t="s">
        <v>31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</row>
    <row r="8" spans="1:18" ht="12.75" customHeight="1">
      <c r="A8" s="279" t="s">
        <v>2</v>
      </c>
      <c r="B8" s="279" t="s">
        <v>16</v>
      </c>
      <c r="C8" s="279" t="s">
        <v>17</v>
      </c>
      <c r="D8" s="279"/>
      <c r="E8" s="279"/>
      <c r="F8" s="279" t="s">
        <v>18</v>
      </c>
      <c r="G8" s="279"/>
      <c r="H8" s="279" t="s">
        <v>21</v>
      </c>
      <c r="I8" s="279"/>
      <c r="J8" s="279" t="s">
        <v>22</v>
      </c>
      <c r="K8" s="279"/>
      <c r="L8" s="279" t="s">
        <v>23</v>
      </c>
      <c r="M8" s="279"/>
      <c r="N8" s="279" t="s">
        <v>24</v>
      </c>
      <c r="O8" s="279"/>
      <c r="P8" s="279" t="s">
        <v>25</v>
      </c>
      <c r="Q8" s="279"/>
    </row>
    <row r="9" spans="1:18">
      <c r="A9" s="279"/>
      <c r="B9" s="279"/>
      <c r="C9" s="1" t="s">
        <v>5</v>
      </c>
      <c r="D9" s="1" t="s">
        <v>19</v>
      </c>
      <c r="E9" s="1" t="s">
        <v>6</v>
      </c>
      <c r="F9" s="1" t="s">
        <v>5</v>
      </c>
      <c r="G9" s="1" t="s">
        <v>6</v>
      </c>
      <c r="H9" s="1" t="s">
        <v>5</v>
      </c>
      <c r="I9" s="1" t="s">
        <v>6</v>
      </c>
      <c r="J9" s="1" t="s">
        <v>5</v>
      </c>
      <c r="K9" s="1" t="s">
        <v>6</v>
      </c>
      <c r="L9" s="1" t="s">
        <v>5</v>
      </c>
      <c r="M9" s="1" t="s">
        <v>6</v>
      </c>
      <c r="N9" s="1" t="s">
        <v>26</v>
      </c>
      <c r="O9" s="1" t="s">
        <v>27</v>
      </c>
      <c r="P9" s="1" t="s">
        <v>26</v>
      </c>
      <c r="Q9" s="1" t="s">
        <v>27</v>
      </c>
    </row>
    <row r="10" spans="1:18" ht="15" thickBot="1">
      <c r="A10" s="2" t="s">
        <v>7</v>
      </c>
      <c r="B10" s="280"/>
      <c r="C10" s="2" t="s">
        <v>20</v>
      </c>
      <c r="D10" s="2" t="s">
        <v>20</v>
      </c>
      <c r="E10" s="2" t="s">
        <v>20</v>
      </c>
      <c r="F10" s="2" t="s">
        <v>20</v>
      </c>
      <c r="G10" s="2" t="s">
        <v>20</v>
      </c>
      <c r="H10" s="2" t="s">
        <v>28</v>
      </c>
      <c r="I10" s="2" t="s">
        <v>28</v>
      </c>
      <c r="J10" s="2" t="s">
        <v>29</v>
      </c>
      <c r="K10" s="2" t="s">
        <v>29</v>
      </c>
      <c r="L10" s="2" t="s">
        <v>29</v>
      </c>
      <c r="M10" s="2" t="s">
        <v>29</v>
      </c>
      <c r="N10" s="2" t="s">
        <v>28</v>
      </c>
      <c r="O10" s="2" t="s">
        <v>29</v>
      </c>
      <c r="P10" s="2" t="s">
        <v>28</v>
      </c>
      <c r="Q10" s="2" t="s">
        <v>29</v>
      </c>
    </row>
    <row r="11" spans="1:18" ht="13.5" thickTop="1">
      <c r="A11" s="9"/>
      <c r="C11" s="14"/>
      <c r="D11" s="14"/>
      <c r="E11" s="14"/>
      <c r="F11" s="5"/>
      <c r="G11" s="5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8">
      <c r="A12" s="9">
        <v>182.22781650032502</v>
      </c>
      <c r="B12">
        <v>18</v>
      </c>
      <c r="C12" s="14">
        <v>10.847702715545893</v>
      </c>
      <c r="D12" s="14">
        <v>10.930996667593718</v>
      </c>
      <c r="E12" s="14">
        <v>5.2573172375559807</v>
      </c>
      <c r="F12" s="5">
        <v>450</v>
      </c>
      <c r="G12" s="5">
        <v>450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</row>
    <row r="13" spans="1:18">
      <c r="A13" s="9">
        <v>192.29764300255323</v>
      </c>
      <c r="B13">
        <v>19</v>
      </c>
      <c r="C13" s="14">
        <v>7.9754852689802647</v>
      </c>
      <c r="D13" s="14">
        <v>10.518612805753946</v>
      </c>
      <c r="E13" s="14">
        <v>4.7986087389290333</v>
      </c>
      <c r="F13" s="5">
        <v>450</v>
      </c>
      <c r="G13" s="5">
        <v>450</v>
      </c>
      <c r="H13" s="4">
        <v>1.9002320310619325E-3</v>
      </c>
      <c r="I13" s="4">
        <v>24.131551208140877</v>
      </c>
      <c r="J13" s="4">
        <v>1.5527892216482542E-7</v>
      </c>
      <c r="K13" s="4">
        <v>0.35859931670858103</v>
      </c>
      <c r="L13" s="4">
        <v>1.2775153628029348</v>
      </c>
      <c r="M13" s="4">
        <v>0.20107145832552609</v>
      </c>
      <c r="N13" s="4">
        <v>91.836817700321262</v>
      </c>
      <c r="O13" s="4">
        <v>3.6734727080128451</v>
      </c>
      <c r="P13" s="4">
        <v>91.031231580142958</v>
      </c>
      <c r="Q13" s="4">
        <v>3.6412492632057152</v>
      </c>
      <c r="R13" s="4"/>
    </row>
    <row r="14" spans="1:18">
      <c r="A14" s="9">
        <v>202.41896719931015</v>
      </c>
      <c r="B14">
        <v>20</v>
      </c>
      <c r="C14" s="14">
        <v>3.4200524911284447</v>
      </c>
      <c r="D14" s="14">
        <v>10.910260304808617</v>
      </c>
      <c r="E14" s="14">
        <v>4.276262316852808</v>
      </c>
      <c r="F14" s="5">
        <v>450</v>
      </c>
      <c r="G14" s="5">
        <v>450</v>
      </c>
      <c r="H14" s="4">
        <v>14.433777827578183</v>
      </c>
      <c r="I14" s="4">
        <v>50.211992223268567</v>
      </c>
      <c r="J14" s="4">
        <v>0.16612774387749596</v>
      </c>
      <c r="K14" s="4">
        <v>0.8101253590881683</v>
      </c>
      <c r="L14" s="4">
        <v>1.5674198593901381</v>
      </c>
      <c r="M14" s="4">
        <v>0.38610964439706219</v>
      </c>
      <c r="N14" s="4">
        <v>184.1432943747443</v>
      </c>
      <c r="O14" s="4">
        <v>7.3657317749897615</v>
      </c>
      <c r="P14" s="4">
        <v>182.52800231882543</v>
      </c>
      <c r="Q14" s="4">
        <v>7.3011200927530169</v>
      </c>
    </row>
    <row r="15" spans="1:18">
      <c r="A15" s="9">
        <v>212.61760920175118</v>
      </c>
      <c r="B15">
        <v>21</v>
      </c>
      <c r="C15" s="14">
        <v>1.0163482278585434</v>
      </c>
      <c r="D15" s="14">
        <v>10.559369251132011</v>
      </c>
      <c r="E15" s="14">
        <v>6.1798242852091789</v>
      </c>
      <c r="F15" s="5">
        <v>450</v>
      </c>
      <c r="G15" s="5">
        <v>450</v>
      </c>
      <c r="H15" s="4">
        <v>46.003608942760138</v>
      </c>
      <c r="I15" s="4">
        <v>73.096887776168955</v>
      </c>
      <c r="J15" s="4">
        <v>1.0787799348405471</v>
      </c>
      <c r="K15" s="4">
        <v>1.1273050567535101</v>
      </c>
      <c r="L15" s="4">
        <v>1.7081240904061945</v>
      </c>
      <c r="M15" s="4">
        <v>0.60458703041829065</v>
      </c>
      <c r="N15" s="4">
        <v>277.15490943700661</v>
      </c>
      <c r="O15" s="4">
        <v>11.086196377480256</v>
      </c>
      <c r="P15" s="4">
        <v>274.7237260208924</v>
      </c>
      <c r="Q15" s="4">
        <v>10.988949040835699</v>
      </c>
    </row>
    <row r="16" spans="1:18">
      <c r="A16" s="9">
        <v>222.58339690178556</v>
      </c>
      <c r="B16">
        <v>22</v>
      </c>
      <c r="C16" s="14">
        <v>5.216108076274395</v>
      </c>
      <c r="D16" s="14">
        <v>9.6294754184782505</v>
      </c>
      <c r="E16" s="14">
        <v>3.539003524929285</v>
      </c>
      <c r="F16" s="5">
        <v>450</v>
      </c>
      <c r="G16" s="5">
        <v>450</v>
      </c>
      <c r="H16" s="4">
        <v>77.266043894174231</v>
      </c>
      <c r="I16" s="4">
        <v>99.387424446820319</v>
      </c>
      <c r="J16" s="4">
        <v>1.8421729334083956</v>
      </c>
      <c r="K16" s="4">
        <v>1.5401435262340861</v>
      </c>
      <c r="L16" s="4">
        <v>1.8102217747931386</v>
      </c>
      <c r="M16" s="4">
        <v>0.74078915142786583</v>
      </c>
      <c r="N16" s="4">
        <v>368.04289326132016</v>
      </c>
      <c r="O16" s="4">
        <v>14.721715730452793</v>
      </c>
      <c r="P16" s="4">
        <v>364.81444682920323</v>
      </c>
      <c r="Q16" s="4">
        <v>14.592577873168132</v>
      </c>
    </row>
    <row r="17" spans="1:17">
      <c r="A17" s="9">
        <v>232.62932580096762</v>
      </c>
      <c r="B17">
        <v>23</v>
      </c>
      <c r="C17" s="14">
        <v>6.3540375791490078</v>
      </c>
      <c r="D17" s="14">
        <v>7.6996865682303905</v>
      </c>
      <c r="E17" s="14">
        <v>3.799869492650032</v>
      </c>
      <c r="F17" s="5">
        <v>450</v>
      </c>
      <c r="G17" s="5">
        <v>450</v>
      </c>
      <c r="H17" s="4">
        <v>116.19829353609691</v>
      </c>
      <c r="I17" s="4">
        <v>140.39363841614067</v>
      </c>
      <c r="J17" s="4">
        <v>2.4560265091313589</v>
      </c>
      <c r="K17" s="4">
        <v>2.7650593365594283</v>
      </c>
      <c r="L17" s="4">
        <v>1.8492713912584977</v>
      </c>
      <c r="M17" s="4">
        <v>0.76915105672572726</v>
      </c>
      <c r="N17" s="4">
        <v>459.66176482186052</v>
      </c>
      <c r="O17" s="4">
        <v>18.38647059287441</v>
      </c>
      <c r="P17" s="4">
        <v>455.62964407780896</v>
      </c>
      <c r="Q17" s="4">
        <v>18.225185763112357</v>
      </c>
    </row>
    <row r="18" spans="1:17">
      <c r="A18" s="9">
        <v>242.42013210182378</v>
      </c>
      <c r="B18">
        <v>24</v>
      </c>
      <c r="C18" s="14">
        <v>2.8218049556016922</v>
      </c>
      <c r="D18" s="14">
        <v>8.3035359159111977</v>
      </c>
      <c r="E18" s="14">
        <v>2.1444912068545818</v>
      </c>
      <c r="F18" s="5">
        <v>450</v>
      </c>
      <c r="G18" s="5">
        <v>450</v>
      </c>
      <c r="H18" s="4">
        <v>160.5874847295886</v>
      </c>
      <c r="I18" s="4">
        <v>184.92911011275567</v>
      </c>
      <c r="J18" s="4">
        <v>3.5101915117988227</v>
      </c>
      <c r="K18" s="4">
        <v>4.3024168025569942</v>
      </c>
      <c r="L18" s="4">
        <v>1.8498984323885896</v>
      </c>
      <c r="M18" s="4">
        <v>0.76971012253412885</v>
      </c>
      <c r="N18" s="4">
        <v>548.95391828566881</v>
      </c>
      <c r="O18" s="4">
        <v>21.958156731426733</v>
      </c>
      <c r="P18" s="4">
        <v>544.13853303754854</v>
      </c>
      <c r="Q18" s="4">
        <v>21.765541321501949</v>
      </c>
    </row>
    <row r="19" spans="1:17">
      <c r="A19" s="9">
        <v>252.76952199953871</v>
      </c>
      <c r="B19">
        <v>25</v>
      </c>
      <c r="C19" s="14">
        <v>5.1014948636293411</v>
      </c>
      <c r="D19" s="14">
        <v>11.275007110089064</v>
      </c>
      <c r="E19" s="14">
        <v>5.8478169143199921</v>
      </c>
      <c r="F19" s="5">
        <v>450</v>
      </c>
      <c r="G19" s="5">
        <v>450</v>
      </c>
      <c r="H19" s="4">
        <v>194.25037265010974</v>
      </c>
      <c r="I19" s="4">
        <v>216.99918082673639</v>
      </c>
      <c r="J19" s="4">
        <v>4.1899041441810176</v>
      </c>
      <c r="K19" s="4">
        <v>4.9444349145812474</v>
      </c>
      <c r="L19" s="4">
        <v>1.93307743106976</v>
      </c>
      <c r="M19" s="4">
        <v>0.86237841367004442</v>
      </c>
      <c r="N19" s="4">
        <v>643.34035415282915</v>
      </c>
      <c r="O19" s="4">
        <v>25.733614166113135</v>
      </c>
      <c r="P19" s="4">
        <v>637.69701771289169</v>
      </c>
      <c r="Q19" s="4">
        <v>25.507880708515664</v>
      </c>
    </row>
    <row r="20" spans="1:17">
      <c r="A20" s="9">
        <v>262.37358269998981</v>
      </c>
      <c r="B20">
        <v>26</v>
      </c>
      <c r="C20" s="14">
        <v>4.4196378439664841</v>
      </c>
      <c r="D20" s="14">
        <v>12.213204614818096</v>
      </c>
      <c r="E20" s="14">
        <v>8.0311409197747707</v>
      </c>
      <c r="F20" s="5">
        <v>450</v>
      </c>
      <c r="G20" s="5">
        <v>450</v>
      </c>
      <c r="H20" s="4">
        <v>214.75233750023597</v>
      </c>
      <c r="I20" s="4">
        <v>225.60659787803797</v>
      </c>
      <c r="J20" s="4">
        <v>4.5219779179247759</v>
      </c>
      <c r="K20" s="4">
        <v>5.0061840392119272</v>
      </c>
      <c r="L20" s="4">
        <v>2.2281153660739408</v>
      </c>
      <c r="M20" s="4">
        <v>1.7504541368444309</v>
      </c>
      <c r="N20" s="4">
        <v>730.92938774094318</v>
      </c>
      <c r="O20" s="4">
        <v>29.237175509637702</v>
      </c>
      <c r="P20" s="4">
        <v>724.51772644496964</v>
      </c>
      <c r="Q20" s="4">
        <v>28.980709057798784</v>
      </c>
    </row>
    <row r="21" spans="1:17">
      <c r="A21" s="9">
        <v>272.43244469900503</v>
      </c>
      <c r="B21">
        <v>27</v>
      </c>
      <c r="C21" s="14">
        <v>10.805948171764612</v>
      </c>
      <c r="D21" s="14">
        <v>12.577293161302805</v>
      </c>
      <c r="E21" s="14">
        <v>5.0429315306246281</v>
      </c>
      <c r="F21" s="5">
        <v>450</v>
      </c>
      <c r="G21" s="5">
        <v>450</v>
      </c>
      <c r="H21" s="4">
        <v>220.70571302414771</v>
      </c>
      <c r="I21" s="4">
        <v>234.56761721754185</v>
      </c>
      <c r="J21" s="4">
        <v>4.5930287193463428</v>
      </c>
      <c r="K21" s="4">
        <v>5.0945118650196299</v>
      </c>
      <c r="L21" s="4">
        <v>3.7850081985356439</v>
      </c>
      <c r="M21" s="4">
        <v>2.8438584254452652</v>
      </c>
      <c r="N21" s="4">
        <v>822.66620917196178</v>
      </c>
      <c r="O21" s="4">
        <v>32.90664836687845</v>
      </c>
      <c r="P21" s="4">
        <v>815.44983891606739</v>
      </c>
      <c r="Q21" s="4">
        <v>32.617993556642695</v>
      </c>
    </row>
    <row r="22" spans="1:17">
      <c r="A22" s="9">
        <v>282.7065475994516</v>
      </c>
      <c r="B22">
        <v>28</v>
      </c>
      <c r="C22" s="14">
        <v>7.9941633157432079</v>
      </c>
      <c r="D22" s="14">
        <v>3.9878762327134609</v>
      </c>
      <c r="E22" s="14">
        <v>4.8475945368409157</v>
      </c>
      <c r="F22" s="5">
        <v>450</v>
      </c>
      <c r="G22" s="5">
        <v>450</v>
      </c>
      <c r="H22" s="4">
        <v>231.76130009519295</v>
      </c>
      <c r="I22" s="4">
        <v>274.13748185305553</v>
      </c>
      <c r="J22" s="4">
        <v>4.7040809983964778</v>
      </c>
      <c r="K22" s="4">
        <v>6.4295460346097748</v>
      </c>
      <c r="L22" s="4">
        <v>4.2288889828715668</v>
      </c>
      <c r="M22" s="4">
        <v>2.9604642067346103</v>
      </c>
      <c r="N22" s="4">
        <v>916.36602762403436</v>
      </c>
      <c r="O22" s="4">
        <v>36.65464110496135</v>
      </c>
      <c r="P22" s="4">
        <v>908.32772913610438</v>
      </c>
      <c r="Q22" s="4">
        <v>36.333109165444178</v>
      </c>
    </row>
    <row r="23" spans="1:17">
      <c r="A23" s="9">
        <v>292.82075130146262</v>
      </c>
      <c r="B23">
        <v>29</v>
      </c>
      <c r="C23" s="14">
        <v>7.9577254131436348</v>
      </c>
      <c r="D23" s="14">
        <v>10.702616348862648</v>
      </c>
      <c r="E23" s="14">
        <v>4.4196130707859993</v>
      </c>
      <c r="F23" s="5">
        <v>450</v>
      </c>
      <c r="G23" s="5">
        <v>450</v>
      </c>
      <c r="H23" s="4">
        <v>264.45911089708068</v>
      </c>
      <c r="I23" s="4">
        <v>314.655988107908</v>
      </c>
      <c r="J23" s="4">
        <v>5.1466169887191064</v>
      </c>
      <c r="K23" s="4">
        <v>7.8807725433532205</v>
      </c>
      <c r="L23" s="4">
        <v>4.3516459494788799</v>
      </c>
      <c r="M23" s="4">
        <v>3.0142894129031172</v>
      </c>
      <c r="N23" s="4">
        <v>1008.607565386375</v>
      </c>
      <c r="O23" s="4">
        <v>40.344302615454971</v>
      </c>
      <c r="P23" s="4">
        <v>999.76013060228411</v>
      </c>
      <c r="Q23" s="4">
        <v>39.990405224091369</v>
      </c>
    </row>
    <row r="24" spans="1:17">
      <c r="A24" s="9">
        <v>302.94077720246969</v>
      </c>
      <c r="B24">
        <v>30</v>
      </c>
      <c r="C24" s="14">
        <v>9.2449228279292583</v>
      </c>
      <c r="D24" s="14">
        <v>10.702243633568287</v>
      </c>
      <c r="E24" s="14">
        <v>2.0932345651090145</v>
      </c>
      <c r="F24" s="5">
        <v>450</v>
      </c>
      <c r="G24" s="5">
        <v>450</v>
      </c>
      <c r="H24" s="4">
        <v>264.47084123801312</v>
      </c>
      <c r="I24" s="4">
        <v>343.91358401884497</v>
      </c>
      <c r="J24" s="4">
        <v>5.146618641703494</v>
      </c>
      <c r="K24" s="4">
        <v>8.5747007188894067</v>
      </c>
      <c r="L24" s="4">
        <v>5.3794930027424579</v>
      </c>
      <c r="M24" s="4">
        <v>3.1704191373599473</v>
      </c>
      <c r="N24" s="4">
        <v>1100.9022016035592</v>
      </c>
      <c r="O24" s="4">
        <v>44.036088064142355</v>
      </c>
      <c r="P24" s="4">
        <v>1091.2451647473879</v>
      </c>
      <c r="Q24" s="4">
        <v>43.649806589895526</v>
      </c>
    </row>
    <row r="25" spans="1:17">
      <c r="A25" s="9">
        <v>312.86980280233786</v>
      </c>
      <c r="B25">
        <v>31</v>
      </c>
      <c r="C25" s="14">
        <v>5.7113424874842167</v>
      </c>
      <c r="D25" s="14">
        <v>11.758834216743708</v>
      </c>
      <c r="E25" s="14">
        <v>0.81488769501447678</v>
      </c>
      <c r="F25" s="5">
        <v>450</v>
      </c>
      <c r="G25" s="5">
        <v>450</v>
      </c>
      <c r="H25" s="4">
        <v>270.05490461972624</v>
      </c>
      <c r="I25" s="4">
        <v>374.66025596685461</v>
      </c>
      <c r="J25" s="4">
        <v>5.1892186703998995</v>
      </c>
      <c r="K25" s="4">
        <v>9.5810298940179912</v>
      </c>
      <c r="L25" s="4">
        <v>6.4064097155263591</v>
      </c>
      <c r="M25" s="4">
        <v>3.332519388757849</v>
      </c>
      <c r="N25" s="4">
        <v>1191.4549150743569</v>
      </c>
      <c r="O25" s="4">
        <v>47.658196602974265</v>
      </c>
      <c r="P25" s="4">
        <v>1181.0035561701959</v>
      </c>
      <c r="Q25" s="4">
        <v>47.240142246807856</v>
      </c>
    </row>
    <row r="26" spans="1:17">
      <c r="A26" s="9">
        <v>322.80524180097029</v>
      </c>
      <c r="B26">
        <v>32</v>
      </c>
      <c r="C26" s="14">
        <v>7.2469812817871571</v>
      </c>
      <c r="D26" s="14">
        <v>10.183141008019447</v>
      </c>
      <c r="E26" s="14">
        <v>2.9707164503633976</v>
      </c>
      <c r="F26" s="5">
        <v>450</v>
      </c>
      <c r="G26" s="5">
        <v>450</v>
      </c>
      <c r="H26" s="4">
        <v>284.52448718393293</v>
      </c>
      <c r="I26" s="4">
        <v>405.66853872778518</v>
      </c>
      <c r="J26" s="4">
        <v>5.2992481337851807</v>
      </c>
      <c r="K26" s="4">
        <v>10.527898495053147</v>
      </c>
      <c r="L26" s="4">
        <v>6.7145038941581632</v>
      </c>
      <c r="M26" s="4">
        <v>3.4790823305666767</v>
      </c>
      <c r="N26" s="4">
        <v>1282.0661187418846</v>
      </c>
      <c r="O26" s="4">
        <v>51.282644749675377</v>
      </c>
      <c r="P26" s="4">
        <v>1270.8199247178329</v>
      </c>
      <c r="Q26" s="4">
        <v>50.832796988713348</v>
      </c>
    </row>
    <row r="27" spans="1:17">
      <c r="A27" s="9">
        <v>332.96258169997554</v>
      </c>
      <c r="B27">
        <v>33</v>
      </c>
      <c r="C27" s="14">
        <v>6.7597039043903351</v>
      </c>
      <c r="D27" s="14">
        <v>10.789285600185394</v>
      </c>
      <c r="E27" s="14">
        <v>2.3944821208715439</v>
      </c>
      <c r="F27" s="5">
        <v>450</v>
      </c>
      <c r="G27" s="5">
        <v>450</v>
      </c>
      <c r="H27" s="4">
        <v>297.66366524661862</v>
      </c>
      <c r="I27" s="4">
        <v>437.60422253509125</v>
      </c>
      <c r="J27" s="4">
        <v>5.364724429469689</v>
      </c>
      <c r="K27" s="4">
        <v>11.376972634509467</v>
      </c>
      <c r="L27" s="4">
        <v>6.9915679656697023</v>
      </c>
      <c r="M27" s="4">
        <v>3.6021912113300183</v>
      </c>
      <c r="N27" s="4">
        <v>1374.7010586208125</v>
      </c>
      <c r="O27" s="4">
        <v>54.988042344832486</v>
      </c>
      <c r="P27" s="4">
        <v>1362.6422774048403</v>
      </c>
      <c r="Q27" s="4">
        <v>54.505691096193651</v>
      </c>
    </row>
    <row r="28" spans="1:17">
      <c r="A28" s="9">
        <v>342.95659670089145</v>
      </c>
      <c r="B28">
        <v>34</v>
      </c>
      <c r="C28" s="14">
        <v>4.0051120333373547</v>
      </c>
      <c r="D28" s="14">
        <v>9.5846030861139297</v>
      </c>
      <c r="E28" s="14">
        <v>1.0793008841574192</v>
      </c>
      <c r="F28" s="5">
        <v>450</v>
      </c>
      <c r="G28" s="5">
        <v>450</v>
      </c>
      <c r="H28" s="4">
        <v>321.16144480941728</v>
      </c>
      <c r="I28" s="4">
        <v>471.7404618286613</v>
      </c>
      <c r="J28" s="4">
        <v>5.6722624321345663</v>
      </c>
      <c r="K28" s="4">
        <v>12.445967486468252</v>
      </c>
      <c r="L28" s="4">
        <v>7.1549007088173564</v>
      </c>
      <c r="M28" s="4">
        <v>3.6892995183923056</v>
      </c>
      <c r="N28" s="4">
        <v>1465.8464754291658</v>
      </c>
      <c r="O28" s="4">
        <v>58.633859017166607</v>
      </c>
      <c r="P28" s="4">
        <v>1452.9881730131203</v>
      </c>
      <c r="Q28" s="4">
        <v>58.119526920524841</v>
      </c>
    </row>
    <row r="29" spans="1:17">
      <c r="A29" s="9">
        <v>353.16112550287221</v>
      </c>
      <c r="B29">
        <v>35</v>
      </c>
      <c r="C29" s="14">
        <v>3.9132039994001389</v>
      </c>
      <c r="D29" s="14">
        <v>8.3195094019174576</v>
      </c>
      <c r="E29" s="14">
        <v>-3.9332624524831772</v>
      </c>
      <c r="F29" s="5">
        <v>450</v>
      </c>
      <c r="G29" s="5">
        <v>450</v>
      </c>
      <c r="H29" s="4">
        <v>359.73639172490618</v>
      </c>
      <c r="I29" s="4">
        <v>513.94404374731778</v>
      </c>
      <c r="J29" s="4">
        <v>6.4516387571968394</v>
      </c>
      <c r="K29" s="4">
        <v>14.435229265318345</v>
      </c>
      <c r="L29" s="4">
        <v>7.1814566339997477</v>
      </c>
      <c r="M29" s="4">
        <v>3.7052120261255106</v>
      </c>
      <c r="N29" s="4">
        <v>1558.9117781032305</v>
      </c>
      <c r="O29" s="4">
        <v>62.356471124129193</v>
      </c>
      <c r="P29" s="4">
        <v>1545.2371133830263</v>
      </c>
      <c r="Q29" s="4">
        <v>61.809484535321083</v>
      </c>
    </row>
    <row r="30" spans="1:17">
      <c r="A30" s="9">
        <v>362.9794734010635</v>
      </c>
      <c r="B30">
        <v>36</v>
      </c>
      <c r="C30" s="14">
        <v>3.3125927671790123</v>
      </c>
      <c r="D30" s="14">
        <v>9.6838239580392838</v>
      </c>
      <c r="E30" s="14">
        <v>0.13359878212213516</v>
      </c>
      <c r="F30" s="5">
        <v>450</v>
      </c>
      <c r="G30" s="5">
        <v>450</v>
      </c>
      <c r="H30" s="4">
        <v>397.31097020196228</v>
      </c>
      <c r="I30" s="4">
        <v>554.79837919745034</v>
      </c>
      <c r="J30" s="4">
        <v>7.2758562271163676</v>
      </c>
      <c r="K30" s="4">
        <v>16.457484518790171</v>
      </c>
      <c r="L30" s="4">
        <v>7.2068616567437864</v>
      </c>
      <c r="M30" s="4">
        <v>3.7205699065035733</v>
      </c>
      <c r="N30" s="4">
        <v>1648.4551109347349</v>
      </c>
      <c r="O30" s="4">
        <v>65.938204437389373</v>
      </c>
      <c r="P30" s="4">
        <v>1633.9949783826758</v>
      </c>
      <c r="Q30" s="4">
        <v>65.359799135307043</v>
      </c>
    </row>
    <row r="31" spans="1:17">
      <c r="A31" s="9">
        <v>373.16405309977836</v>
      </c>
      <c r="B31">
        <v>37</v>
      </c>
      <c r="C31" s="14">
        <v>6.0731271281838417</v>
      </c>
      <c r="D31" s="14">
        <v>11.302313674241304</v>
      </c>
      <c r="E31" s="14">
        <v>2.895047515630722</v>
      </c>
      <c r="F31" s="5">
        <v>450</v>
      </c>
      <c r="G31" s="5">
        <v>450</v>
      </c>
      <c r="H31" s="4">
        <v>423.15683137057147</v>
      </c>
      <c r="I31" s="4">
        <v>588.40697968293523</v>
      </c>
      <c r="J31" s="4">
        <v>7.7032356404032321</v>
      </c>
      <c r="K31" s="4">
        <v>17.54735712962702</v>
      </c>
      <c r="L31" s="4">
        <v>7.3811099067177981</v>
      </c>
      <c r="M31" s="4">
        <v>3.8316531083596996</v>
      </c>
      <c r="N31" s="4">
        <v>1741.3384777870142</v>
      </c>
      <c r="O31" s="4">
        <v>69.653539111480541</v>
      </c>
      <c r="P31" s="4">
        <v>1726.0635788590582</v>
      </c>
      <c r="Q31" s="4">
        <v>69.042543154362335</v>
      </c>
    </row>
    <row r="32" spans="1:17">
      <c r="A32" s="9">
        <v>383.16216400200886</v>
      </c>
      <c r="B32">
        <v>38</v>
      </c>
      <c r="C32" s="14">
        <v>4.9822898581624031</v>
      </c>
      <c r="D32" s="14">
        <v>11.28165191039443</v>
      </c>
      <c r="E32" s="14">
        <v>8.1679791212081909</v>
      </c>
      <c r="F32" s="5">
        <v>450</v>
      </c>
      <c r="G32" s="5">
        <v>450</v>
      </c>
      <c r="H32" s="4">
        <v>442.61407581993433</v>
      </c>
      <c r="I32" s="4">
        <v>601.90524974573475</v>
      </c>
      <c r="J32" s="4">
        <v>7.9437555413953014</v>
      </c>
      <c r="K32" s="4">
        <v>17.777050553932941</v>
      </c>
      <c r="L32" s="4">
        <v>7.6714374923750803</v>
      </c>
      <c r="M32" s="4">
        <v>4.5614230136265821</v>
      </c>
      <c r="N32" s="4">
        <v>1832.5212492153564</v>
      </c>
      <c r="O32" s="4">
        <v>73.300849968614244</v>
      </c>
      <c r="P32" s="4">
        <v>1816.4465014152222</v>
      </c>
      <c r="Q32" s="4">
        <v>72.657860056608882</v>
      </c>
    </row>
    <row r="33" spans="1:17">
      <c r="A33" s="9">
        <v>393.01058540179838</v>
      </c>
      <c r="B33">
        <v>39</v>
      </c>
      <c r="C33" s="14">
        <v>6.3426155596971512</v>
      </c>
      <c r="D33" s="14">
        <v>12.081158254295588</v>
      </c>
      <c r="E33" s="14">
        <v>6.323312409222126</v>
      </c>
      <c r="F33" s="5">
        <v>450</v>
      </c>
      <c r="G33" s="5">
        <v>450</v>
      </c>
      <c r="H33" s="4">
        <v>459.97587089374872</v>
      </c>
      <c r="I33" s="4">
        <v>607.88062987998899</v>
      </c>
      <c r="J33" s="4">
        <v>8.1466756266098592</v>
      </c>
      <c r="K33" s="4">
        <v>17.81044670633722</v>
      </c>
      <c r="L33" s="4">
        <v>8.0133060298599705</v>
      </c>
      <c r="M33" s="4">
        <v>5.5448388519507716</v>
      </c>
      <c r="N33" s="4">
        <v>1922.3388523814369</v>
      </c>
      <c r="O33" s="4">
        <v>76.893554095257457</v>
      </c>
      <c r="P33" s="4">
        <v>1905.4762308693196</v>
      </c>
      <c r="Q33" s="4">
        <v>76.219049234772768</v>
      </c>
    </row>
    <row r="34" spans="1:17">
      <c r="A34" s="9">
        <v>402.90648580202276</v>
      </c>
      <c r="B34">
        <v>40</v>
      </c>
      <c r="C34" s="14">
        <v>0.98750097677111626</v>
      </c>
      <c r="D34" s="14">
        <v>10.564922168850899</v>
      </c>
      <c r="E34" s="14">
        <v>0.4849238321185112</v>
      </c>
      <c r="F34" s="5">
        <v>450</v>
      </c>
      <c r="G34" s="5">
        <v>450</v>
      </c>
      <c r="H34" s="4">
        <v>483.22303337396909</v>
      </c>
      <c r="I34" s="4">
        <v>631.49279645133117</v>
      </c>
      <c r="J34" s="4">
        <v>8.650551100513109</v>
      </c>
      <c r="K34" s="4">
        <v>18.353040348721951</v>
      </c>
      <c r="L34" s="4">
        <v>8.2602140332022564</v>
      </c>
      <c r="M34" s="4">
        <v>5.7878467923815791</v>
      </c>
      <c r="N34" s="4">
        <v>2012.5894640314832</v>
      </c>
      <c r="O34" s="4">
        <v>80.503578561259303</v>
      </c>
      <c r="P34" s="4">
        <v>1994.9351704873482</v>
      </c>
      <c r="Q34" s="4">
        <v>79.797406819493915</v>
      </c>
    </row>
    <row r="35" spans="1:17">
      <c r="A35" s="9">
        <v>412.86624319988164</v>
      </c>
      <c r="B35">
        <v>41</v>
      </c>
      <c r="C35" s="14">
        <v>-0.41541093960404396</v>
      </c>
      <c r="D35" s="14">
        <v>10.916020069271326</v>
      </c>
      <c r="E35" s="14">
        <v>4.7436666674911976</v>
      </c>
      <c r="F35" s="5">
        <v>450</v>
      </c>
      <c r="G35" s="5">
        <v>450</v>
      </c>
      <c r="H35" s="4">
        <v>517.14449921151811</v>
      </c>
      <c r="I35" s="4">
        <v>660.70043787379643</v>
      </c>
      <c r="J35" s="4">
        <v>9.9588944023856563</v>
      </c>
      <c r="K35" s="4">
        <v>19.139559014476792</v>
      </c>
      <c r="L35" s="4">
        <v>8.3705487679978088</v>
      </c>
      <c r="M35" s="4">
        <v>5.9401827217909737</v>
      </c>
      <c r="N35" s="4">
        <v>2103.422451499956</v>
      </c>
      <c r="O35" s="4">
        <v>84.136898059998231</v>
      </c>
      <c r="P35" s="4">
        <v>2084.9713773639924</v>
      </c>
      <c r="Q35" s="4">
        <v>83.398855094559678</v>
      </c>
    </row>
    <row r="36" spans="1:17">
      <c r="A36" s="9">
        <v>422.7519753995889</v>
      </c>
      <c r="B36">
        <v>42</v>
      </c>
      <c r="C36" s="14">
        <v>-0.4750407300889492</v>
      </c>
      <c r="D36" s="14">
        <v>13.998626638203859</v>
      </c>
      <c r="E36" s="14">
        <v>3.9756781421601772</v>
      </c>
      <c r="F36" s="5">
        <v>450</v>
      </c>
      <c r="G36" s="5">
        <v>450</v>
      </c>
      <c r="H36" s="4">
        <v>547.49016959055791</v>
      </c>
      <c r="I36" s="4">
        <v>681.81680410047795</v>
      </c>
      <c r="J36" s="4">
        <v>11.240274599689673</v>
      </c>
      <c r="K36" s="4">
        <v>19.523911467900771</v>
      </c>
      <c r="L36" s="4">
        <v>8.5985916606342236</v>
      </c>
      <c r="M36" s="4">
        <v>6.3018235478912397</v>
      </c>
      <c r="N36" s="4">
        <v>2193.580329161286</v>
      </c>
      <c r="O36" s="4">
        <v>87.743213166451454</v>
      </c>
      <c r="P36" s="4">
        <v>2174.338396449346</v>
      </c>
      <c r="Q36" s="4">
        <v>86.973535857973815</v>
      </c>
    </row>
    <row r="37" spans="1:17">
      <c r="A37" s="9">
        <v>432.74466179918045</v>
      </c>
      <c r="B37">
        <v>43</v>
      </c>
      <c r="C37" s="14">
        <v>3.5932024009525776</v>
      </c>
      <c r="D37" s="14">
        <v>17.188052553683519</v>
      </c>
      <c r="E37" s="14">
        <v>7.8161749057471752</v>
      </c>
      <c r="F37" s="5">
        <v>450</v>
      </c>
      <c r="G37" s="5">
        <v>450</v>
      </c>
      <c r="H37" s="4">
        <v>568.45346071383199</v>
      </c>
      <c r="I37" s="4">
        <v>691.47565666221783</v>
      </c>
      <c r="J37" s="4">
        <v>11.915388917431262</v>
      </c>
      <c r="K37" s="4">
        <v>19.625526145321768</v>
      </c>
      <c r="L37" s="4">
        <v>9.2345344342932183</v>
      </c>
      <c r="M37" s="4">
        <v>7.2184099484198123</v>
      </c>
      <c r="N37" s="4">
        <v>2284.7136291255611</v>
      </c>
      <c r="O37" s="4">
        <v>91.388545165022464</v>
      </c>
      <c r="P37" s="4">
        <v>2264.6722815016537</v>
      </c>
      <c r="Q37" s="4">
        <v>90.586891260066125</v>
      </c>
    </row>
    <row r="38" spans="1:17">
      <c r="A38" s="9">
        <v>442.91401200210169</v>
      </c>
      <c r="B38">
        <v>44</v>
      </c>
      <c r="C38" s="14">
        <v>6.2743532471358776</v>
      </c>
      <c r="D38" s="14">
        <v>16.454316768795252</v>
      </c>
      <c r="E38" s="14">
        <v>8.6792556568980217</v>
      </c>
      <c r="F38" s="5">
        <v>450</v>
      </c>
      <c r="G38" s="5">
        <v>450</v>
      </c>
      <c r="H38" s="4">
        <v>579.9883452910675</v>
      </c>
      <c r="I38" s="4">
        <v>691.57299071198747</v>
      </c>
      <c r="J38" s="4">
        <v>12.092231511870306</v>
      </c>
      <c r="K38" s="4">
        <v>19.625585786791344</v>
      </c>
      <c r="L38" s="4">
        <v>10.2694548368617</v>
      </c>
      <c r="M38" s="4">
        <v>10.058276007612555</v>
      </c>
      <c r="N38" s="4">
        <v>2377.4581029762026</v>
      </c>
      <c r="O38" s="4">
        <v>95.098324119048129</v>
      </c>
      <c r="P38" s="4">
        <v>2356.6032073360616</v>
      </c>
      <c r="Q38" s="4">
        <v>94.26412829344244</v>
      </c>
    </row>
    <row r="39" spans="1:17">
      <c r="A39" s="9">
        <v>444.45031779961874</v>
      </c>
      <c r="B39" t="s">
        <v>8</v>
      </c>
      <c r="C39" s="14">
        <v>6.5097779035568237</v>
      </c>
      <c r="D39" s="14">
        <v>16.190157178789377</v>
      </c>
      <c r="E39" s="14">
        <v>8.2242468371987343</v>
      </c>
      <c r="F39" s="5">
        <v>450</v>
      </c>
      <c r="G39" s="5">
        <v>450</v>
      </c>
      <c r="H39" s="4">
        <v>581.12830845782321</v>
      </c>
      <c r="I39" s="4">
        <v>691.57299071198747</v>
      </c>
      <c r="J39" s="4">
        <v>12.101396441963626</v>
      </c>
      <c r="K39" s="4">
        <v>19.625585786791344</v>
      </c>
      <c r="L39" s="4">
        <v>10.433365976172301</v>
      </c>
      <c r="M39" s="4">
        <v>10.367109455899561</v>
      </c>
      <c r="N39" s="4">
        <v>2391.4692118495582</v>
      </c>
      <c r="O39" s="4">
        <v>95.658768473982349</v>
      </c>
      <c r="P39" s="4">
        <v>2370.491411745616</v>
      </c>
      <c r="Q39" s="4">
        <v>94.819656469824622</v>
      </c>
    </row>
    <row r="40" spans="1:17">
      <c r="A40" s="9">
        <v>452.91284260004068</v>
      </c>
      <c r="B40">
        <v>45</v>
      </c>
      <c r="C40" s="14">
        <v>7.5130549259483814</v>
      </c>
      <c r="D40" s="14">
        <v>14.600557368248701</v>
      </c>
      <c r="E40" s="14">
        <v>5.3294412791728973</v>
      </c>
      <c r="F40" s="5">
        <v>450</v>
      </c>
      <c r="G40" s="5">
        <v>450</v>
      </c>
      <c r="H40" s="4">
        <v>585.44768720548507</v>
      </c>
      <c r="I40" s="4">
        <v>696.730903388412</v>
      </c>
      <c r="J40" s="4">
        <v>12.122746776605648</v>
      </c>
      <c r="K40" s="4">
        <v>19.671500815722315</v>
      </c>
      <c r="L40" s="4">
        <v>11.283359114832503</v>
      </c>
      <c r="M40" s="4">
        <v>12.051872923662588</v>
      </c>
      <c r="N40" s="4">
        <v>2468.6474380294062</v>
      </c>
      <c r="O40" s="4">
        <v>98.745897521176261</v>
      </c>
      <c r="P40" s="4">
        <v>2446.9926359414303</v>
      </c>
      <c r="Q40" s="4">
        <v>97.879705437657179</v>
      </c>
    </row>
    <row r="41" spans="1:17">
      <c r="A41" s="9">
        <v>462.69816439913734</v>
      </c>
      <c r="B41">
        <v>46</v>
      </c>
      <c r="C41" s="14">
        <v>-2.5057259015738964</v>
      </c>
      <c r="D41" s="14">
        <v>11.023348104208708</v>
      </c>
      <c r="E41" s="14">
        <v>0.1097911037504673</v>
      </c>
      <c r="F41" s="5">
        <v>450</v>
      </c>
      <c r="G41" s="5">
        <v>450</v>
      </c>
      <c r="H41" s="4">
        <v>604.50167362160926</v>
      </c>
      <c r="I41" s="4">
        <v>719.51693469997542</v>
      </c>
      <c r="J41" s="4">
        <v>12.646382285221879</v>
      </c>
      <c r="K41" s="4">
        <v>20.273095769714448</v>
      </c>
      <c r="L41" s="4">
        <v>11.700903553520263</v>
      </c>
      <c r="M41" s="4">
        <v>12.409386476695168</v>
      </c>
      <c r="N41" s="4">
        <v>2557.8895728371676</v>
      </c>
      <c r="O41" s="4">
        <v>102.31558291348674</v>
      </c>
      <c r="P41" s="4">
        <v>2535.4519450052644</v>
      </c>
      <c r="Q41" s="4">
        <v>101.41807780021054</v>
      </c>
    </row>
    <row r="42" spans="1:17">
      <c r="A42" s="9">
        <v>472.3594539001964</v>
      </c>
      <c r="B42">
        <v>47</v>
      </c>
      <c r="C42" s="14">
        <v>-0.7020910270512104</v>
      </c>
      <c r="D42" s="14">
        <v>9.9216694943606853</v>
      </c>
      <c r="E42" s="14">
        <v>5.9851926751434803</v>
      </c>
      <c r="F42" s="5">
        <v>450</v>
      </c>
      <c r="G42" s="5">
        <v>450</v>
      </c>
      <c r="H42" s="4">
        <v>640.17443117712548</v>
      </c>
      <c r="I42" s="4">
        <v>746.9838640517238</v>
      </c>
      <c r="J42" s="4">
        <v>14.359371776385832</v>
      </c>
      <c r="K42" s="4">
        <v>20.953246721647059</v>
      </c>
      <c r="L42" s="4">
        <v>11.775407488583143</v>
      </c>
      <c r="M42" s="4">
        <v>12.549668504897399</v>
      </c>
      <c r="N42" s="4">
        <v>2646.0005330868266</v>
      </c>
      <c r="O42" s="4">
        <v>105.84002132347308</v>
      </c>
      <c r="P42" s="4">
        <v>2622.7900020948387</v>
      </c>
      <c r="Q42" s="4">
        <v>104.9116000837935</v>
      </c>
    </row>
    <row r="43" spans="1:17">
      <c r="A43" s="9">
        <v>482.78634939853612</v>
      </c>
      <c r="B43">
        <v>48</v>
      </c>
      <c r="C43" s="14">
        <v>-8.4397707134485245</v>
      </c>
      <c r="D43" s="14">
        <v>17.277881596237421</v>
      </c>
      <c r="E43" s="14">
        <v>10.813104826956987</v>
      </c>
      <c r="F43" s="5">
        <v>475</v>
      </c>
      <c r="G43" s="5">
        <v>475</v>
      </c>
      <c r="H43" s="4">
        <v>676.42474479054033</v>
      </c>
      <c r="I43" s="4">
        <v>752.23674200991275</v>
      </c>
      <c r="J43" s="4">
        <v>16.63787270868141</v>
      </c>
      <c r="K43" s="4">
        <v>20.988525178269516</v>
      </c>
      <c r="L43" s="4">
        <v>12.026718109566184</v>
      </c>
      <c r="M43" s="4">
        <v>14.601659216376191</v>
      </c>
      <c r="N43" s="4">
        <v>2746.3072677808545</v>
      </c>
      <c r="O43" s="4">
        <v>109.85229071123422</v>
      </c>
      <c r="P43" s="4">
        <v>2722.2625851489997</v>
      </c>
      <c r="Q43" s="4">
        <v>108.89050340595995</v>
      </c>
    </row>
    <row r="44" spans="1:17">
      <c r="A44" s="9">
        <v>482.98938499951095</v>
      </c>
      <c r="B44" t="s">
        <v>9</v>
      </c>
      <c r="C44" s="14">
        <v>-8.3769777789711952</v>
      </c>
      <c r="D44" s="14">
        <v>17.237879801541567</v>
      </c>
      <c r="E44" s="14">
        <v>10.61123525723815</v>
      </c>
      <c r="F44" s="5">
        <v>475</v>
      </c>
      <c r="G44" s="5">
        <v>475</v>
      </c>
      <c r="H44" s="4">
        <v>677.06232874952036</v>
      </c>
      <c r="I44" s="4">
        <v>752.23674200991275</v>
      </c>
      <c r="J44" s="4">
        <v>16.690181289743027</v>
      </c>
      <c r="K44" s="4">
        <v>20.988525178269516</v>
      </c>
      <c r="L44" s="4">
        <v>12.037819401397188</v>
      </c>
      <c r="M44" s="4">
        <v>14.660516870865131</v>
      </c>
      <c r="N44" s="4">
        <v>2748.2604702622325</v>
      </c>
      <c r="O44" s="4">
        <v>109.93041881048933</v>
      </c>
      <c r="P44" s="4">
        <v>2724.1995447822997</v>
      </c>
      <c r="Q44" s="4">
        <v>108.96798179129195</v>
      </c>
    </row>
    <row r="45" spans="1:17">
      <c r="A45" s="9">
        <v>492.82898789764909</v>
      </c>
      <c r="B45">
        <v>49</v>
      </c>
      <c r="C45" s="14">
        <v>2.2821901366114616</v>
      </c>
      <c r="D45" s="14">
        <v>15.397348534315825</v>
      </c>
      <c r="E45" s="14">
        <v>2.9229803942143917</v>
      </c>
      <c r="F45" s="5">
        <v>499.97000005096197</v>
      </c>
      <c r="G45" s="5">
        <v>499.97000005096197</v>
      </c>
      <c r="H45" s="4">
        <v>703.56760024665084</v>
      </c>
      <c r="I45" s="4">
        <v>758.81378797837908</v>
      </c>
      <c r="J45" s="4">
        <v>18.154252152573488</v>
      </c>
      <c r="K45" s="4">
        <v>21.099831149369702</v>
      </c>
      <c r="L45" s="4">
        <v>12.669736130014938</v>
      </c>
      <c r="M45" s="4">
        <v>17.3784918027768</v>
      </c>
      <c r="N45" s="4">
        <v>2847.8313478396808</v>
      </c>
      <c r="O45" s="4">
        <v>113.91325391358725</v>
      </c>
      <c r="P45" s="4">
        <v>2822.983254127897</v>
      </c>
      <c r="Q45" s="4">
        <v>112.91933016511584</v>
      </c>
    </row>
    <row r="46" spans="1:17">
      <c r="A46" s="9">
        <v>502.78418109650272</v>
      </c>
      <c r="B46">
        <v>50</v>
      </c>
      <c r="C46" s="14">
        <v>1.1819494888186455</v>
      </c>
      <c r="D46" s="14">
        <v>14.943243656307459</v>
      </c>
      <c r="E46" s="14">
        <v>1.0901489295065403</v>
      </c>
      <c r="F46" s="5">
        <v>525</v>
      </c>
      <c r="G46" s="5">
        <v>525</v>
      </c>
      <c r="H46" s="4">
        <v>727.84381701324071</v>
      </c>
      <c r="I46" s="4">
        <v>782.41580757112672</v>
      </c>
      <c r="J46" s="4">
        <v>18.915060312095395</v>
      </c>
      <c r="K46" s="4">
        <v>21.807117040762879</v>
      </c>
      <c r="L46" s="4">
        <v>13.335404020379585</v>
      </c>
      <c r="M46" s="4">
        <v>18.059947105946925</v>
      </c>
      <c r="N46" s="4">
        <v>2953.5554996115065</v>
      </c>
      <c r="O46" s="4">
        <v>118.14221998446027</v>
      </c>
      <c r="P46" s="4">
        <v>2927.9109904438142</v>
      </c>
      <c r="Q46" s="4">
        <v>117.11643961775252</v>
      </c>
    </row>
    <row r="47" spans="1:17">
      <c r="A47" s="9">
        <v>512.58313750088121</v>
      </c>
      <c r="B47">
        <v>51</v>
      </c>
      <c r="C47" s="14">
        <v>-3.6608478985726833</v>
      </c>
      <c r="D47" s="14">
        <v>11.233774479478598</v>
      </c>
      <c r="E47" s="14">
        <v>0.30169505625963211</v>
      </c>
      <c r="F47" s="5">
        <v>525</v>
      </c>
      <c r="G47" s="5">
        <v>525</v>
      </c>
      <c r="H47" s="4">
        <v>761.51603785267764</v>
      </c>
      <c r="I47" s="4">
        <v>814.04617160947203</v>
      </c>
      <c r="J47" s="4">
        <v>20.470624182402286</v>
      </c>
      <c r="K47" s="4">
        <v>22.96227027241078</v>
      </c>
      <c r="L47" s="4">
        <v>13.657827247514199</v>
      </c>
      <c r="M47" s="4">
        <v>18.41539532873006</v>
      </c>
      <c r="N47" s="4">
        <v>3057.6204166260063</v>
      </c>
      <c r="O47" s="4">
        <v>122.30481666504025</v>
      </c>
      <c r="P47" s="4">
        <v>3031.1919909459634</v>
      </c>
      <c r="Q47" s="4">
        <v>121.2476796378385</v>
      </c>
    </row>
    <row r="48" spans="1:17">
      <c r="A48" s="9">
        <v>522.68049229780581</v>
      </c>
      <c r="B48">
        <v>52</v>
      </c>
      <c r="C48" s="14">
        <v>0.95900772139430046</v>
      </c>
      <c r="D48" s="14">
        <v>11.752723343670368</v>
      </c>
      <c r="E48" s="14">
        <v>1.4228501357138157</v>
      </c>
      <c r="F48" s="5">
        <v>525</v>
      </c>
      <c r="G48" s="5">
        <v>525</v>
      </c>
      <c r="H48" s="4">
        <v>800.47561438537116</v>
      </c>
      <c r="I48" s="4">
        <v>850.37080934922517</v>
      </c>
      <c r="J48" s="4">
        <v>22.292163616614747</v>
      </c>
      <c r="K48" s="4">
        <v>24.25864708359023</v>
      </c>
      <c r="L48" s="4">
        <v>13.836348828667919</v>
      </c>
      <c r="M48" s="4">
        <v>18.623297483419172</v>
      </c>
      <c r="N48" s="4">
        <v>3164.8543245693459</v>
      </c>
      <c r="O48" s="4">
        <v>126.59417298277381</v>
      </c>
      <c r="P48" s="4">
        <v>3137.6181105055489</v>
      </c>
      <c r="Q48" s="4">
        <v>125.50472442022192</v>
      </c>
    </row>
    <row r="49" spans="1:17">
      <c r="A49" s="9">
        <v>532.61263930019038</v>
      </c>
      <c r="B49">
        <v>53</v>
      </c>
      <c r="C49" s="14">
        <v>4.829127062112093</v>
      </c>
      <c r="D49" s="14">
        <v>16.432987339794636</v>
      </c>
      <c r="E49" s="14">
        <v>6.571479607373476</v>
      </c>
      <c r="F49" s="5">
        <v>525</v>
      </c>
      <c r="G49" s="5">
        <v>525</v>
      </c>
      <c r="H49" s="4">
        <v>825.09239017615266</v>
      </c>
      <c r="I49" s="4">
        <v>871.1359960684814</v>
      </c>
      <c r="J49" s="4">
        <v>22.92062160771501</v>
      </c>
      <c r="K49" s="4">
        <v>24.674245177834198</v>
      </c>
      <c r="L49" s="4">
        <v>14.41669598281818</v>
      </c>
      <c r="M49" s="4">
        <v>19.280755986184477</v>
      </c>
      <c r="N49" s="4">
        <v>3270.3337257346698</v>
      </c>
      <c r="O49" s="4">
        <v>130.81334902938679</v>
      </c>
      <c r="P49" s="4">
        <v>3242.3029399106822</v>
      </c>
      <c r="Q49" s="4">
        <v>129.69211759642727</v>
      </c>
    </row>
    <row r="50" spans="1:17">
      <c r="A50" s="9">
        <v>542.76440549918743</v>
      </c>
      <c r="B50">
        <v>54</v>
      </c>
      <c r="C50" s="14">
        <v>5.074536707252264</v>
      </c>
      <c r="D50" s="14">
        <v>18.471569009125233</v>
      </c>
      <c r="E50" s="14">
        <v>5.0678303465247154</v>
      </c>
      <c r="F50" s="5">
        <v>525</v>
      </c>
      <c r="G50" s="5">
        <v>525</v>
      </c>
      <c r="H50" s="4">
        <v>838.4311160667072</v>
      </c>
      <c r="I50" s="4">
        <v>880.99354533663166</v>
      </c>
      <c r="J50" s="4">
        <v>23.123915002507776</v>
      </c>
      <c r="K50" s="4">
        <v>24.78170947026565</v>
      </c>
      <c r="L50" s="4">
        <v>15.706141409205831</v>
      </c>
      <c r="M50" s="4">
        <v>20.678497012328478</v>
      </c>
      <c r="N50" s="4">
        <v>3378.1454827680186</v>
      </c>
      <c r="O50" s="4">
        <v>135.12581931072074</v>
      </c>
      <c r="P50" s="4">
        <v>3349.3025556481111</v>
      </c>
      <c r="Q50" s="4">
        <v>133.97210222592443</v>
      </c>
    </row>
    <row r="51" spans="1:17">
      <c r="A51" s="9">
        <v>552.7568299006515</v>
      </c>
      <c r="B51">
        <v>55</v>
      </c>
      <c r="C51" s="14">
        <v>6.3468676991760731</v>
      </c>
      <c r="D51" s="14">
        <v>15.874946024268866</v>
      </c>
      <c r="E51" s="14">
        <v>7.8235864639282227</v>
      </c>
      <c r="F51" s="5">
        <v>525</v>
      </c>
      <c r="G51" s="5">
        <v>525</v>
      </c>
      <c r="H51" s="4">
        <v>848.88888787506983</v>
      </c>
      <c r="I51" s="4">
        <v>887.41184987792838</v>
      </c>
      <c r="J51" s="4">
        <v>23.243619772308644</v>
      </c>
      <c r="K51" s="4">
        <v>24.83158905427182</v>
      </c>
      <c r="L51" s="4">
        <v>17.018413459235123</v>
      </c>
      <c r="M51" s="4">
        <v>22.113163091695487</v>
      </c>
      <c r="N51" s="4">
        <v>3484.2650299115671</v>
      </c>
      <c r="O51" s="4">
        <v>139.37060119646267</v>
      </c>
      <c r="P51" s="4">
        <v>3454.6227088395422</v>
      </c>
      <c r="Q51" s="4">
        <v>138.18490835358168</v>
      </c>
    </row>
    <row r="52" spans="1:17">
      <c r="A52" s="9">
        <v>562.88025310090677</v>
      </c>
      <c r="B52">
        <v>56</v>
      </c>
      <c r="C52" s="14">
        <v>9.7376376390457153</v>
      </c>
      <c r="D52" s="14">
        <v>15.874646510928869</v>
      </c>
      <c r="E52" s="14">
        <v>5.9623905457556248</v>
      </c>
      <c r="F52" s="5">
        <v>525</v>
      </c>
      <c r="G52" s="5">
        <v>525</v>
      </c>
      <c r="H52" s="4">
        <v>851.17462534228127</v>
      </c>
      <c r="I52" s="4">
        <v>893.55527177010856</v>
      </c>
      <c r="J52" s="4">
        <v>23.256215193769481</v>
      </c>
      <c r="K52" s="4">
        <v>24.865593247543064</v>
      </c>
      <c r="L52" s="4">
        <v>20.035422542135695</v>
      </c>
      <c r="M52" s="4">
        <v>23.369730091713855</v>
      </c>
      <c r="N52" s="4">
        <v>3591.7757842982778</v>
      </c>
      <c r="O52" s="4">
        <v>143.67103137193112</v>
      </c>
      <c r="P52" s="4">
        <v>3561.3235893702326</v>
      </c>
      <c r="Q52" s="4">
        <v>142.4529435748093</v>
      </c>
    </row>
    <row r="53" spans="1:17">
      <c r="A53" s="9">
        <v>572.74816829998076</v>
      </c>
      <c r="B53">
        <v>57</v>
      </c>
      <c r="C53" s="14">
        <v>4.8423616215586662</v>
      </c>
      <c r="D53" s="14">
        <v>12.949455622583628</v>
      </c>
      <c r="E53" s="14">
        <v>3.7305328063666821</v>
      </c>
      <c r="F53" s="5">
        <v>525</v>
      </c>
      <c r="G53" s="5">
        <v>525</v>
      </c>
      <c r="H53" s="4">
        <v>857.79680641325569</v>
      </c>
      <c r="I53" s="4">
        <v>911.19235752229508</v>
      </c>
      <c r="J53" s="4">
        <v>23.325916704098471</v>
      </c>
      <c r="K53" s="4">
        <v>25.143689376753645</v>
      </c>
      <c r="L53" s="4">
        <v>22.272813100993798</v>
      </c>
      <c r="M53" s="4">
        <v>24.120249907575619</v>
      </c>
      <c r="N53" s="4">
        <v>3696.5730437124435</v>
      </c>
      <c r="O53" s="4">
        <v>147.86292174849774</v>
      </c>
      <c r="P53" s="4">
        <v>3665.3314155684725</v>
      </c>
      <c r="Q53" s="4">
        <v>146.6132566227389</v>
      </c>
    </row>
    <row r="54" spans="1:17">
      <c r="A54" s="9">
        <v>582.86927110109298</v>
      </c>
      <c r="B54">
        <v>58</v>
      </c>
      <c r="C54" s="14">
        <v>2.4189341813325882</v>
      </c>
      <c r="D54" s="14">
        <v>10.63477136194706</v>
      </c>
      <c r="E54" s="14">
        <v>4.8492706380784512</v>
      </c>
      <c r="F54" s="5">
        <v>525</v>
      </c>
      <c r="G54" s="5">
        <v>525</v>
      </c>
      <c r="H54" s="4">
        <v>886.74334008913149</v>
      </c>
      <c r="I54" s="4">
        <v>938.46767128089357</v>
      </c>
      <c r="J54" s="4">
        <v>23.958304692411286</v>
      </c>
      <c r="K54" s="4">
        <v>25.649659849761722</v>
      </c>
      <c r="L54" s="4">
        <v>22.591604169526704</v>
      </c>
      <c r="M54" s="4">
        <v>24.45974412133323</v>
      </c>
      <c r="N54" s="4">
        <v>3804.0591554602556</v>
      </c>
      <c r="O54" s="4">
        <v>152.1623662184102</v>
      </c>
      <c r="P54" s="4">
        <v>3772.0078390921949</v>
      </c>
      <c r="Q54" s="4">
        <v>150.88031356368782</v>
      </c>
    </row>
    <row r="55" spans="1:17">
      <c r="A55" s="9">
        <v>592.73751350275222</v>
      </c>
      <c r="B55">
        <v>59</v>
      </c>
      <c r="C55" s="14">
        <v>-0.27858475223183632</v>
      </c>
      <c r="D55" s="14">
        <v>9.2768742702901363</v>
      </c>
      <c r="E55" s="14">
        <v>5.9127313084900379</v>
      </c>
      <c r="F55" s="5">
        <v>525</v>
      </c>
      <c r="G55" s="5">
        <v>525</v>
      </c>
      <c r="H55" s="4">
        <v>927.65717425615492</v>
      </c>
      <c r="I55" s="4">
        <v>969.18208586750063</v>
      </c>
      <c r="J55" s="4">
        <v>25.375933305087944</v>
      </c>
      <c r="K55" s="4">
        <v>26.051864959304066</v>
      </c>
      <c r="L55" s="4">
        <v>22.670005438176485</v>
      </c>
      <c r="M55" s="4">
        <v>24.603252894284147</v>
      </c>
      <c r="N55" s="4">
        <v>3908.8598897658771</v>
      </c>
      <c r="O55" s="4">
        <v>156.35439559063505</v>
      </c>
      <c r="P55" s="4">
        <v>3876.0191140056836</v>
      </c>
      <c r="Q55" s="4">
        <v>155.04076456022736</v>
      </c>
    </row>
    <row r="56" spans="1:17">
      <c r="A56" s="9">
        <v>602.70593929705808</v>
      </c>
      <c r="B56">
        <v>60</v>
      </c>
      <c r="C56" s="14">
        <v>1.0671350173652172</v>
      </c>
      <c r="D56" s="14">
        <v>9.450265858322382</v>
      </c>
      <c r="E56" s="14">
        <v>8.5769662633538246</v>
      </c>
      <c r="F56" s="5">
        <v>525</v>
      </c>
      <c r="G56" s="5">
        <v>525</v>
      </c>
      <c r="H56" s="4">
        <v>972.96407289077899</v>
      </c>
      <c r="I56" s="4">
        <v>982.11141287270914</v>
      </c>
      <c r="J56" s="4">
        <v>27.09889233314615</v>
      </c>
      <c r="K56" s="4">
        <v>26.141821557504951</v>
      </c>
      <c r="L56" s="4">
        <v>22.707294063173663</v>
      </c>
      <c r="M56" s="4">
        <v>25.046760650784865</v>
      </c>
      <c r="N56" s="4">
        <v>4014.7245717014052</v>
      </c>
      <c r="O56" s="4">
        <v>160.58898286805618</v>
      </c>
      <c r="P56" s="4">
        <v>3981.0863218776672</v>
      </c>
      <c r="Q56" s="4">
        <v>159.2434528751067</v>
      </c>
    </row>
    <row r="57" spans="1:17">
      <c r="A57" s="9">
        <v>612.83703930041099</v>
      </c>
      <c r="B57">
        <v>61</v>
      </c>
      <c r="C57" s="14">
        <v>-0.63461950048804283</v>
      </c>
      <c r="D57" s="14">
        <v>8.0928224138915539</v>
      </c>
      <c r="E57" s="14">
        <v>2.4762356653809547</v>
      </c>
      <c r="F57" s="5">
        <v>525</v>
      </c>
      <c r="G57" s="5">
        <v>525</v>
      </c>
      <c r="H57" s="4">
        <v>1022.3629234491719</v>
      </c>
      <c r="I57" s="4">
        <v>1006.222164097</v>
      </c>
      <c r="J57" s="4">
        <v>29.021431932025866</v>
      </c>
      <c r="K57" s="4">
        <v>26.585761916483651</v>
      </c>
      <c r="L57" s="4">
        <v>22.720138220255951</v>
      </c>
      <c r="M57" s="4">
        <v>25.259066654388995</v>
      </c>
      <c r="N57" s="4">
        <v>4122.3168537370129</v>
      </c>
      <c r="O57" s="4">
        <v>164.89267414948048</v>
      </c>
      <c r="P57" s="4">
        <v>4087.8681159130069</v>
      </c>
      <c r="Q57" s="4">
        <v>163.5147246365203</v>
      </c>
    </row>
    <row r="58" spans="1:17">
      <c r="A58" s="9">
        <v>622.64259049743998</v>
      </c>
      <c r="B58">
        <v>62</v>
      </c>
      <c r="C58" s="14">
        <v>2.3339265026152134</v>
      </c>
      <c r="D58" s="14">
        <v>11.948352586477995</v>
      </c>
      <c r="E58" s="14">
        <v>4.3468151241540909</v>
      </c>
      <c r="F58" s="5">
        <v>525</v>
      </c>
      <c r="G58" s="5">
        <v>525</v>
      </c>
      <c r="H58" s="4">
        <v>1063.8937658703235</v>
      </c>
      <c r="I58" s="4">
        <v>1044.6453188293813</v>
      </c>
      <c r="J58" s="4">
        <v>30.50623150054567</v>
      </c>
      <c r="K58" s="4">
        <v>27.4672802651959</v>
      </c>
      <c r="L58" s="4">
        <v>22.794787551822601</v>
      </c>
      <c r="M58" s="4">
        <v>25.353801197255578</v>
      </c>
      <c r="N58" s="4">
        <v>4226.4518074494608</v>
      </c>
      <c r="O58" s="4">
        <v>169.05807229797841</v>
      </c>
      <c r="P58" s="4">
        <v>4191.2186255296929</v>
      </c>
      <c r="Q58" s="4">
        <v>167.64874502118772</v>
      </c>
    </row>
    <row r="59" spans="1:17">
      <c r="A59" s="9">
        <v>632.89408720203528</v>
      </c>
      <c r="B59">
        <v>63</v>
      </c>
      <c r="C59" s="14">
        <v>2.2673910483717918</v>
      </c>
      <c r="D59" s="14">
        <v>14.103657566010952</v>
      </c>
      <c r="E59" s="14">
        <v>2.9543906450271606</v>
      </c>
      <c r="F59" s="5">
        <v>525</v>
      </c>
      <c r="G59" s="5">
        <v>525</v>
      </c>
      <c r="H59" s="4">
        <v>1093.3831343360719</v>
      </c>
      <c r="I59" s="4">
        <v>1070.2428271115887</v>
      </c>
      <c r="J59" s="4">
        <v>31.346581367453179</v>
      </c>
      <c r="K59" s="4">
        <v>28.023948908617403</v>
      </c>
      <c r="L59" s="4">
        <v>23.221047111034949</v>
      </c>
      <c r="M59" s="4">
        <v>25.844103209582691</v>
      </c>
      <c r="N59" s="4">
        <v>4335.322702452263</v>
      </c>
      <c r="O59" s="4">
        <v>173.4129080980905</v>
      </c>
      <c r="P59" s="4">
        <v>4299.2694007961272</v>
      </c>
      <c r="Q59" s="4">
        <v>171.97077603184511</v>
      </c>
    </row>
    <row r="60" spans="1:17">
      <c r="A60" s="9">
        <v>642.72931640043601</v>
      </c>
      <c r="B60">
        <v>64</v>
      </c>
      <c r="C60" s="14">
        <v>5.3778078407049179</v>
      </c>
      <c r="D60" s="14">
        <v>14.804987702518702</v>
      </c>
      <c r="E60" s="14">
        <v>5.1493821665644646</v>
      </c>
      <c r="F60" s="5">
        <v>525</v>
      </c>
      <c r="G60" s="5">
        <v>525</v>
      </c>
      <c r="H60" s="4">
        <v>1113.4466785492514</v>
      </c>
      <c r="I60" s="4">
        <v>1089.9153975380343</v>
      </c>
      <c r="J60" s="4">
        <v>31.765648671156509</v>
      </c>
      <c r="K60" s="4">
        <v>28.41229662228535</v>
      </c>
      <c r="L60" s="4">
        <v>23.921634914905571</v>
      </c>
      <c r="M60" s="4">
        <v>26.552859998703003</v>
      </c>
      <c r="N60" s="4">
        <v>4439.7728365392786</v>
      </c>
      <c r="O60" s="4">
        <v>177.59091346157112</v>
      </c>
      <c r="P60" s="4">
        <v>4402.9327165472705</v>
      </c>
      <c r="Q60" s="4">
        <v>176.11730866189086</v>
      </c>
    </row>
    <row r="61" spans="1:17">
      <c r="A61" s="9">
        <v>652.77713570057256</v>
      </c>
      <c r="B61">
        <v>65</v>
      </c>
      <c r="C61" s="14">
        <v>6.3058932311832905</v>
      </c>
      <c r="D61" s="14">
        <v>15.868206974118948</v>
      </c>
      <c r="E61" s="14">
        <v>7.3590300045907497</v>
      </c>
      <c r="F61" s="5">
        <v>525</v>
      </c>
      <c r="G61" s="5">
        <v>525</v>
      </c>
      <c r="H61" s="4">
        <v>1125.6635926641156</v>
      </c>
      <c r="I61" s="4">
        <v>1099.8541942781503</v>
      </c>
      <c r="J61" s="4">
        <v>31.897478304403567</v>
      </c>
      <c r="K61" s="4">
        <v>28.499052076613228</v>
      </c>
      <c r="L61" s="4">
        <v>24.935219737997816</v>
      </c>
      <c r="M61" s="4">
        <v>27.621650295798965</v>
      </c>
      <c r="N61" s="4">
        <v>4546.4806775067291</v>
      </c>
      <c r="O61" s="4">
        <v>181.85922710026912</v>
      </c>
      <c r="P61" s="4">
        <v>4508.8367319707095</v>
      </c>
      <c r="Q61" s="4">
        <v>180.35346927882844</v>
      </c>
    </row>
    <row r="62" spans="1:17">
      <c r="A62" s="9">
        <v>662.72049920260577</v>
      </c>
      <c r="B62">
        <v>66</v>
      </c>
      <c r="C62" s="14">
        <v>5.7444928213953972</v>
      </c>
      <c r="D62" s="14">
        <v>15.057436376810074</v>
      </c>
      <c r="E62" s="14">
        <v>8.2725830376148224</v>
      </c>
      <c r="F62" s="5">
        <v>525</v>
      </c>
      <c r="G62" s="5">
        <v>525</v>
      </c>
      <c r="H62" s="4">
        <v>1136.7967077263738</v>
      </c>
      <c r="I62" s="4">
        <v>1101.2552992160386</v>
      </c>
      <c r="J62" s="4">
        <v>32.007407070723914</v>
      </c>
      <c r="K62" s="4">
        <v>28.502045630698586</v>
      </c>
      <c r="L62" s="4">
        <v>25.979099171944569</v>
      </c>
      <c r="M62" s="4">
        <v>30.236744872773748</v>
      </c>
      <c r="N62" s="4">
        <v>4652.0791978983216</v>
      </c>
      <c r="O62" s="4">
        <v>186.08316791593282</v>
      </c>
      <c r="P62" s="4">
        <v>4613.6397832821394</v>
      </c>
      <c r="Q62" s="4">
        <v>184.54559133128564</v>
      </c>
    </row>
    <row r="63" spans="1:17">
      <c r="A63" s="9">
        <v>672.77105129977269</v>
      </c>
      <c r="B63">
        <v>67</v>
      </c>
      <c r="C63" s="14">
        <v>2.9845049604773521</v>
      </c>
      <c r="D63" s="14">
        <v>11.307892668992281</v>
      </c>
      <c r="E63" s="14">
        <v>9.7499075345695019</v>
      </c>
      <c r="F63" s="5">
        <v>525</v>
      </c>
      <c r="G63" s="5">
        <v>525</v>
      </c>
      <c r="H63" s="4">
        <v>1159.5007809774095</v>
      </c>
      <c r="I63" s="4">
        <v>1101.2552992160386</v>
      </c>
      <c r="J63" s="4">
        <v>32.420110488145923</v>
      </c>
      <c r="K63" s="4">
        <v>28.502045630698586</v>
      </c>
      <c r="L63" s="4">
        <v>26.515471494122799</v>
      </c>
      <c r="M63" s="4">
        <v>31.897340161527694</v>
      </c>
      <c r="N63" s="4">
        <v>4758.8160611702342</v>
      </c>
      <c r="O63" s="4">
        <v>190.35264244680934</v>
      </c>
      <c r="P63" s="4">
        <v>4719.572602386279</v>
      </c>
      <c r="Q63" s="4">
        <v>188.78290409545122</v>
      </c>
    </row>
    <row r="64" spans="1:17">
      <c r="A64" s="9">
        <v>682.61589660080983</v>
      </c>
      <c r="B64">
        <v>68</v>
      </c>
      <c r="C64" s="14">
        <v>-0.31918799504637718</v>
      </c>
      <c r="D64" s="14">
        <v>7.7767414972186089</v>
      </c>
      <c r="E64" s="14">
        <v>6.5100961364805698</v>
      </c>
      <c r="F64" s="5">
        <v>525</v>
      </c>
      <c r="G64" s="5">
        <v>525</v>
      </c>
      <c r="H64" s="4">
        <v>1202.4732045789092</v>
      </c>
      <c r="I64" s="4">
        <v>1115.0004498823232</v>
      </c>
      <c r="J64" s="4">
        <v>34.362169177837217</v>
      </c>
      <c r="K64" s="4">
        <v>28.560914817800121</v>
      </c>
      <c r="L64" s="4">
        <v>26.623846841318869</v>
      </c>
      <c r="M64" s="4">
        <v>32.224475419728243</v>
      </c>
      <c r="N64" s="4">
        <v>4863.3683182672485</v>
      </c>
      <c r="O64" s="4">
        <v>194.53473273068991</v>
      </c>
      <c r="P64" s="4">
        <v>4823.33727185921</v>
      </c>
      <c r="Q64" s="4">
        <v>192.93349087436849</v>
      </c>
    </row>
    <row r="65" spans="1:17">
      <c r="A65" s="9">
        <v>692.71496529868807</v>
      </c>
      <c r="B65">
        <v>69</v>
      </c>
      <c r="C65" s="14">
        <v>-2.4240720085799694</v>
      </c>
      <c r="D65" s="14">
        <v>7.3173531331121922</v>
      </c>
      <c r="E65" s="14">
        <v>-0.38704089820384979</v>
      </c>
      <c r="F65" s="5">
        <v>525</v>
      </c>
      <c r="G65" s="5">
        <v>525</v>
      </c>
      <c r="H65" s="4">
        <v>1256.7744644145973</v>
      </c>
      <c r="I65" s="4">
        <v>1169.0778559011987</v>
      </c>
      <c r="J65" s="4">
        <v>37.02960526406153</v>
      </c>
      <c r="K65" s="4">
        <v>30.018686229290115</v>
      </c>
      <c r="L65" s="4">
        <v>26.623846841318869</v>
      </c>
      <c r="M65" s="4">
        <v>32.224475419728243</v>
      </c>
      <c r="N65" s="4">
        <v>4970.6204278387149</v>
      </c>
      <c r="O65" s="4">
        <v>198.82481711354856</v>
      </c>
      <c r="P65" s="4">
        <v>4929.7814559348462</v>
      </c>
      <c r="Q65" s="4">
        <v>197.19125823739398</v>
      </c>
    </row>
    <row r="66" spans="1:17">
      <c r="A66" s="9">
        <v>702.61394689814495</v>
      </c>
      <c r="B66">
        <v>70</v>
      </c>
      <c r="C66" s="14">
        <v>1.4071145094931126</v>
      </c>
      <c r="D66" s="14">
        <v>7.8658384270966053</v>
      </c>
      <c r="E66" s="14">
        <v>-0.61888918280601501</v>
      </c>
      <c r="F66" s="5">
        <v>525</v>
      </c>
      <c r="G66" s="5">
        <v>525</v>
      </c>
      <c r="H66" s="4">
        <v>1309.9571627126079</v>
      </c>
      <c r="I66" s="4">
        <v>1222.2602812986877</v>
      </c>
      <c r="J66" s="4">
        <v>39.400724747673259</v>
      </c>
      <c r="K66" s="4">
        <v>32.388327383693763</v>
      </c>
      <c r="L66" s="4">
        <v>26.623846841318869</v>
      </c>
      <c r="M66" s="4">
        <v>32.224475419728243</v>
      </c>
      <c r="N66" s="4">
        <v>5075.747612424947</v>
      </c>
      <c r="O66" s="4">
        <v>203.02990449699783</v>
      </c>
      <c r="P66" s="4">
        <v>5034.1167219931212</v>
      </c>
      <c r="Q66" s="4">
        <v>201.364668879725</v>
      </c>
    </row>
    <row r="67" spans="1:17">
      <c r="A67" s="9">
        <v>712.61743710037365</v>
      </c>
      <c r="B67">
        <v>71</v>
      </c>
      <c r="C67" s="14">
        <v>2.8413114137947559</v>
      </c>
      <c r="D67" s="14">
        <v>9.8227119073271751</v>
      </c>
      <c r="E67" s="14">
        <v>5.1040151156485081</v>
      </c>
      <c r="F67" s="5">
        <v>525</v>
      </c>
      <c r="G67" s="5">
        <v>525</v>
      </c>
      <c r="H67" s="4">
        <v>1363.0898389872987</v>
      </c>
      <c r="I67" s="4">
        <v>1275.1570344627337</v>
      </c>
      <c r="J67" s="4">
        <v>41.505794562865177</v>
      </c>
      <c r="K67" s="4">
        <v>34.442314593198688</v>
      </c>
      <c r="L67" s="4">
        <v>26.626762076983017</v>
      </c>
      <c r="M67" s="4">
        <v>32.228788089393532</v>
      </c>
      <c r="N67" s="4">
        <v>5181.9846783726161</v>
      </c>
      <c r="O67" s="4">
        <v>207.27938713490457</v>
      </c>
      <c r="P67" s="4">
        <v>5139.5535087246117</v>
      </c>
      <c r="Q67" s="4">
        <v>205.58214034898464</v>
      </c>
    </row>
    <row r="68" spans="1:17">
      <c r="A68" s="9">
        <v>722.38386989825119</v>
      </c>
      <c r="B68">
        <v>72</v>
      </c>
      <c r="C68" s="14">
        <v>2.6178020983934402</v>
      </c>
      <c r="D68" s="14">
        <v>9.4321680255234241</v>
      </c>
      <c r="E68" s="14">
        <v>3.6134976893663406</v>
      </c>
      <c r="F68" s="5">
        <v>525</v>
      </c>
      <c r="G68" s="5">
        <v>525</v>
      </c>
      <c r="H68" s="4">
        <v>1403.0761693839336</v>
      </c>
      <c r="I68" s="4">
        <v>1310.8736895946356</v>
      </c>
      <c r="J68" s="4">
        <v>42.559522987302842</v>
      </c>
      <c r="K68" s="4">
        <v>35.092579802313125</v>
      </c>
      <c r="L68" s="4">
        <v>26.693628830718051</v>
      </c>
      <c r="M68" s="4">
        <v>32.318385394354365</v>
      </c>
      <c r="N68" s="4">
        <v>5285.7041946860754</v>
      </c>
      <c r="O68" s="4">
        <v>211.42816778744296</v>
      </c>
      <c r="P68" s="4">
        <v>5242.4917104142414</v>
      </c>
      <c r="Q68" s="4">
        <v>209.69966841656981</v>
      </c>
    </row>
    <row r="69" spans="1:17">
      <c r="A69" s="9">
        <v>732.61084040225307</v>
      </c>
      <c r="B69">
        <v>73</v>
      </c>
      <c r="C69" s="14">
        <v>4.9889769405126572</v>
      </c>
      <c r="D69" s="14">
        <v>10.730668529868126</v>
      </c>
      <c r="E69" s="14">
        <v>3.0868141911923885</v>
      </c>
      <c r="F69" s="5">
        <v>525</v>
      </c>
      <c r="G69" s="5">
        <v>525</v>
      </c>
      <c r="H69" s="4">
        <v>1439.0367682549972</v>
      </c>
      <c r="I69" s="4">
        <v>1349.104696144597</v>
      </c>
      <c r="J69" s="4">
        <v>43.314086117848092</v>
      </c>
      <c r="K69" s="4">
        <v>35.98142089583051</v>
      </c>
      <c r="L69" s="4">
        <v>26.82381285041215</v>
      </c>
      <c r="M69" s="4">
        <v>32.432977983969813</v>
      </c>
      <c r="N69" s="4">
        <v>5394.3146214385752</v>
      </c>
      <c r="O69" s="4">
        <v>215.77258485754297</v>
      </c>
      <c r="P69" s="4">
        <v>5350.2839795264217</v>
      </c>
      <c r="Q69" s="4">
        <v>214.011359181057</v>
      </c>
    </row>
    <row r="70" spans="1:17">
      <c r="A70" s="9">
        <v>742.51626429942269</v>
      </c>
      <c r="B70">
        <v>74</v>
      </c>
      <c r="C70" s="14">
        <v>6.2730603851377964</v>
      </c>
      <c r="D70" s="14">
        <v>11.744510754942894</v>
      </c>
      <c r="E70" s="14">
        <v>3.2166757620871067</v>
      </c>
      <c r="F70" s="5">
        <v>525</v>
      </c>
      <c r="G70" s="5">
        <v>525</v>
      </c>
      <c r="H70" s="4">
        <v>1461.2614215950621</v>
      </c>
      <c r="I70" s="4">
        <v>1381.0236375874808</v>
      </c>
      <c r="J70" s="4">
        <v>43.577335062787057</v>
      </c>
      <c r="K70" s="4">
        <v>36.755176736784534</v>
      </c>
      <c r="L70" s="4">
        <v>27.155002998619093</v>
      </c>
      <c r="M70" s="4">
        <v>32.660872868968013</v>
      </c>
      <c r="N70" s="4">
        <v>5499.5102232265162</v>
      </c>
      <c r="O70" s="4">
        <v>219.98040892906064</v>
      </c>
      <c r="P70" s="4">
        <v>5454.6871474025893</v>
      </c>
      <c r="Q70" s="4">
        <v>218.18748589610374</v>
      </c>
    </row>
    <row r="71" spans="1:17">
      <c r="A71" s="9">
        <v>752.46526419803251</v>
      </c>
      <c r="B71">
        <v>75</v>
      </c>
      <c r="C71" s="14">
        <v>2.7129862457513809</v>
      </c>
      <c r="D71" s="14">
        <v>8.7932459078729153</v>
      </c>
      <c r="E71" s="14">
        <v>1.0856502689421177</v>
      </c>
      <c r="F71" s="5">
        <v>525</v>
      </c>
      <c r="G71" s="5">
        <v>525</v>
      </c>
      <c r="H71" s="4">
        <v>1492.7883625479303</v>
      </c>
      <c r="I71" s="4">
        <v>1419.8930039191725</v>
      </c>
      <c r="J71" s="4">
        <v>44.130156297072375</v>
      </c>
      <c r="K71" s="4">
        <v>37.891879673606084</v>
      </c>
      <c r="L71" s="4">
        <v>27.318934623997645</v>
      </c>
      <c r="M71" s="4">
        <v>32.770155311159222</v>
      </c>
      <c r="N71" s="4">
        <v>5605.1686021497526</v>
      </c>
      <c r="O71" s="4">
        <v>224.2067440859901</v>
      </c>
      <c r="P71" s="4">
        <v>5559.5496063339369</v>
      </c>
      <c r="Q71" s="4">
        <v>222.38198425335764</v>
      </c>
    </row>
    <row r="72" spans="1:17">
      <c r="A72" s="9">
        <v>762.61987499939085</v>
      </c>
      <c r="B72">
        <v>76</v>
      </c>
      <c r="C72" s="14">
        <v>2.4810836650431156</v>
      </c>
      <c r="D72" s="14">
        <v>8.3982403390109539</v>
      </c>
      <c r="E72" s="14">
        <v>4.2385020293295383</v>
      </c>
      <c r="F72" s="5">
        <v>525</v>
      </c>
      <c r="G72" s="5">
        <v>525</v>
      </c>
      <c r="H72" s="4">
        <v>1541.8077090192942</v>
      </c>
      <c r="I72" s="4">
        <v>1468.8851921095145</v>
      </c>
      <c r="J72" s="4">
        <v>45.454405374542631</v>
      </c>
      <c r="K72" s="4">
        <v>39.199462522842353</v>
      </c>
      <c r="L72" s="4">
        <v>27.329616405704559</v>
      </c>
      <c r="M72" s="4">
        <v>32.780884466242107</v>
      </c>
      <c r="N72" s="4">
        <v>5713.010568860178</v>
      </c>
      <c r="O72" s="4">
        <v>228.52042275440712</v>
      </c>
      <c r="P72" s="4">
        <v>5666.5792041802533</v>
      </c>
      <c r="Q72" s="4">
        <v>226.6631681672103</v>
      </c>
    </row>
    <row r="73" spans="1:17">
      <c r="A73" s="9">
        <v>772.56954890033728</v>
      </c>
      <c r="B73">
        <v>77</v>
      </c>
      <c r="C73" s="14">
        <v>3.5621965304017067</v>
      </c>
      <c r="D73" s="14">
        <v>7.9391684383153915</v>
      </c>
      <c r="E73" s="14">
        <v>5.3933183662593365</v>
      </c>
      <c r="F73" s="5">
        <v>525</v>
      </c>
      <c r="G73" s="5">
        <v>525</v>
      </c>
      <c r="H73" s="4">
        <v>1593.5317928741301</v>
      </c>
      <c r="I73" s="4">
        <v>1519.8666146118728</v>
      </c>
      <c r="J73" s="4">
        <v>47.181567597501001</v>
      </c>
      <c r="K73" s="4">
        <v>40.291996304612709</v>
      </c>
      <c r="L73" s="4">
        <v>27.331681073881519</v>
      </c>
      <c r="M73" s="4">
        <v>32.783816501002029</v>
      </c>
      <c r="N73" s="4">
        <v>5818.6761056882287</v>
      </c>
      <c r="O73" s="4">
        <v>232.74704422752919</v>
      </c>
      <c r="P73" s="4">
        <v>5771.4487670962289</v>
      </c>
      <c r="Q73" s="4">
        <v>230.85795068384931</v>
      </c>
    </row>
    <row r="74" spans="1:17">
      <c r="A74" s="9">
        <v>782.51890720119661</v>
      </c>
      <c r="B74">
        <v>78</v>
      </c>
      <c r="C74" s="14">
        <v>4.3594738468527794</v>
      </c>
      <c r="D74" s="14">
        <v>6.6922085359692574</v>
      </c>
      <c r="E74" s="14">
        <v>5.5869389325380325</v>
      </c>
      <c r="F74" s="5">
        <v>525</v>
      </c>
      <c r="G74" s="5">
        <v>525</v>
      </c>
      <c r="H74" s="4">
        <v>1646.7628081074331</v>
      </c>
      <c r="I74" s="4">
        <v>1573.021552402234</v>
      </c>
      <c r="J74" s="4">
        <v>48.438744798347287</v>
      </c>
      <c r="K74" s="4">
        <v>41.140929261603716</v>
      </c>
      <c r="L74" s="4">
        <v>27.331681073881519</v>
      </c>
      <c r="M74" s="4">
        <v>32.783816501002029</v>
      </c>
      <c r="N74" s="4">
        <v>5924.338290843355</v>
      </c>
      <c r="O74" s="4">
        <v>236.97353163373421</v>
      </c>
      <c r="P74" s="4">
        <v>5876.3150035872859</v>
      </c>
      <c r="Q74" s="4">
        <v>235.05260014349159</v>
      </c>
    </row>
    <row r="75" spans="1:17">
      <c r="A75" s="9">
        <v>792.34485340085882</v>
      </c>
      <c r="B75">
        <v>79</v>
      </c>
      <c r="C75" s="14">
        <v>6.3189423643052578</v>
      </c>
      <c r="D75" s="14">
        <v>4.591217078268528</v>
      </c>
      <c r="E75" s="14">
        <v>-3.0324836261570454</v>
      </c>
      <c r="F75" s="5">
        <v>525</v>
      </c>
      <c r="G75" s="5">
        <v>525</v>
      </c>
      <c r="H75" s="4">
        <v>1699.265825341648</v>
      </c>
      <c r="I75" s="4">
        <v>1625.7241336433951</v>
      </c>
      <c r="J75" s="4">
        <v>49.756328777449838</v>
      </c>
      <c r="K75" s="4">
        <v>43.533905652335548</v>
      </c>
      <c r="L75" s="4">
        <v>27.331681073881519</v>
      </c>
      <c r="M75" s="4">
        <v>32.783816501002029</v>
      </c>
      <c r="N75" s="4">
        <v>6028.6898394837681</v>
      </c>
      <c r="O75" s="4">
        <v>241.14759357935074</v>
      </c>
      <c r="P75" s="4">
        <v>5979.8804765317254</v>
      </c>
      <c r="Q75" s="4">
        <v>239.1952190612692</v>
      </c>
    </row>
    <row r="76" spans="1:17">
      <c r="A76" s="9">
        <v>802.28802339981314</v>
      </c>
      <c r="B76">
        <v>80</v>
      </c>
      <c r="C76" s="14">
        <v>6.4635507762432098</v>
      </c>
      <c r="D76" s="14">
        <v>6.179250031709671</v>
      </c>
      <c r="E76" s="14">
        <v>-2.8767365962266922</v>
      </c>
      <c r="F76" s="5">
        <v>525</v>
      </c>
      <c r="G76" s="5">
        <v>525</v>
      </c>
      <c r="H76" s="4">
        <v>1752.3429019802652</v>
      </c>
      <c r="I76" s="4">
        <v>1679.265847490861</v>
      </c>
      <c r="J76" s="4">
        <v>50.877189217830448</v>
      </c>
      <c r="K76" s="4">
        <v>47.166544035639149</v>
      </c>
      <c r="L76" s="4">
        <v>27.331681073881519</v>
      </c>
      <c r="M76" s="4">
        <v>32.783816501002029</v>
      </c>
      <c r="N76" s="4">
        <v>6134.2863048726631</v>
      </c>
      <c r="O76" s="4">
        <v>245.37145219490654</v>
      </c>
      <c r="P76" s="4">
        <v>6084.6814883207044</v>
      </c>
      <c r="Q76" s="4">
        <v>243.38725953282835</v>
      </c>
    </row>
    <row r="77" spans="1:17">
      <c r="A77" s="9">
        <v>812.39315339907182</v>
      </c>
      <c r="B77">
        <v>81</v>
      </c>
      <c r="C77" s="14">
        <v>3.4996507689356804</v>
      </c>
      <c r="D77" s="14">
        <v>6.1138546094298363</v>
      </c>
      <c r="E77" s="14">
        <v>2.8338447213172913</v>
      </c>
      <c r="F77" s="5">
        <v>525</v>
      </c>
      <c r="G77" s="5">
        <v>525</v>
      </c>
      <c r="H77" s="4">
        <v>1806.3557514592271</v>
      </c>
      <c r="I77" s="4">
        <v>1733.5314791568096</v>
      </c>
      <c r="J77" s="4">
        <v>52.192900886149147</v>
      </c>
      <c r="K77" s="4">
        <v>49.845880734410684</v>
      </c>
      <c r="L77" s="4">
        <v>27.331681073881519</v>
      </c>
      <c r="M77" s="4">
        <v>32.783816501002029</v>
      </c>
      <c r="N77" s="4">
        <v>6241.60278546479</v>
      </c>
      <c r="O77" s="4">
        <v>249.6641114185916</v>
      </c>
      <c r="P77" s="4">
        <v>6191.1895585128905</v>
      </c>
      <c r="Q77" s="4">
        <v>247.64758234051584</v>
      </c>
    </row>
    <row r="78" spans="1:17">
      <c r="A78" s="9">
        <v>822.34572160017376</v>
      </c>
      <c r="B78">
        <v>82</v>
      </c>
      <c r="C78" s="14">
        <v>0.27600014582276344</v>
      </c>
      <c r="D78" s="14">
        <v>10.936861857771873</v>
      </c>
      <c r="E78" s="14">
        <v>3.919037152081728</v>
      </c>
      <c r="F78" s="5">
        <v>525</v>
      </c>
      <c r="G78" s="5">
        <v>525</v>
      </c>
      <c r="H78" s="4">
        <v>1856.8332507075415</v>
      </c>
      <c r="I78" s="4">
        <v>1782.449113187932</v>
      </c>
      <c r="J78" s="4">
        <v>54.56710913380293</v>
      </c>
      <c r="K78" s="4">
        <v>51.661257102094112</v>
      </c>
      <c r="L78" s="4">
        <v>27.359814726712937</v>
      </c>
      <c r="M78" s="4">
        <v>32.826495329113392</v>
      </c>
      <c r="N78" s="4">
        <v>6347.299059760493</v>
      </c>
      <c r="O78" s="4">
        <v>253.89196239041971</v>
      </c>
      <c r="P78" s="4">
        <v>6296.089627352505</v>
      </c>
      <c r="Q78" s="4">
        <v>251.84358509410043</v>
      </c>
    </row>
    <row r="79" spans="1:17">
      <c r="A79" s="9">
        <v>825.88656499942965</v>
      </c>
      <c r="B79" t="s">
        <v>10</v>
      </c>
      <c r="C79" s="14">
        <v>1.2445468455553055</v>
      </c>
      <c r="D79" s="14">
        <v>10.656202118843794</v>
      </c>
      <c r="E79" s="14">
        <v>5.2369052544236183</v>
      </c>
      <c r="F79" s="5">
        <v>525</v>
      </c>
      <c r="G79" s="5">
        <v>525</v>
      </c>
      <c r="H79" s="4">
        <v>1870.5356753639539</v>
      </c>
      <c r="I79" s="4">
        <v>1792.780778176528</v>
      </c>
      <c r="J79" s="4">
        <v>55.063118168594698</v>
      </c>
      <c r="K79" s="4">
        <v>51.838033377640713</v>
      </c>
      <c r="L79" s="4">
        <v>27.409205623762453</v>
      </c>
      <c r="M79" s="4">
        <v>32.906677631030924</v>
      </c>
      <c r="N79" s="4">
        <v>6384.9028166605904</v>
      </c>
      <c r="O79" s="4">
        <v>255.39611266642359</v>
      </c>
      <c r="P79" s="4">
        <v>6333.4101167806621</v>
      </c>
      <c r="Q79" s="4">
        <v>253.33640467122672</v>
      </c>
    </row>
    <row r="80" spans="1:17">
      <c r="A80" s="9">
        <v>832.25209310278467</v>
      </c>
      <c r="B80">
        <v>83</v>
      </c>
      <c r="C80" s="14">
        <v>3.0815240927040577</v>
      </c>
      <c r="D80" s="14">
        <v>10.257042478770018</v>
      </c>
      <c r="E80" s="14">
        <v>7.5665222480893135</v>
      </c>
      <c r="F80" s="5">
        <v>525</v>
      </c>
      <c r="G80" s="5">
        <v>524.99000001698732</v>
      </c>
      <c r="H80" s="4">
        <v>1894.4705575330295</v>
      </c>
      <c r="I80" s="4">
        <v>1804.1802498461082</v>
      </c>
      <c r="J80" s="4">
        <v>55.761653459951958</v>
      </c>
      <c r="K80" s="4">
        <v>51.929131471702874</v>
      </c>
      <c r="L80" s="4">
        <v>27.492560123896901</v>
      </c>
      <c r="M80" s="4">
        <v>33.091574035211082</v>
      </c>
      <c r="N80" s="4">
        <v>6452.5040885664921</v>
      </c>
      <c r="O80" s="4">
        <v>258.10016354265963</v>
      </c>
      <c r="P80" s="4">
        <v>6400.5021464382953</v>
      </c>
      <c r="Q80" s="4">
        <v>256.02008585753202</v>
      </c>
    </row>
    <row r="81" spans="1:17">
      <c r="A81" s="9">
        <v>842.40772190120026</v>
      </c>
      <c r="B81">
        <v>84</v>
      </c>
      <c r="C81" s="14">
        <v>3.5378378815948963</v>
      </c>
      <c r="D81" s="14">
        <v>8.8722977787256241</v>
      </c>
      <c r="E81" s="14">
        <v>6.5162518061697483</v>
      </c>
      <c r="F81" s="5">
        <v>525</v>
      </c>
      <c r="G81" s="5">
        <v>524.99000001698732</v>
      </c>
      <c r="H81" s="4">
        <v>1935.8424780104083</v>
      </c>
      <c r="I81" s="4">
        <v>1825.6039308642046</v>
      </c>
      <c r="J81" s="4">
        <v>56.731890986017916</v>
      </c>
      <c r="K81" s="4">
        <v>52.031816564455809</v>
      </c>
      <c r="L81" s="4">
        <v>27.560340312835677</v>
      </c>
      <c r="M81" s="4">
        <v>33.262402015616431</v>
      </c>
      <c r="N81" s="4">
        <v>6560.3558508445112</v>
      </c>
      <c r="O81" s="4">
        <v>262.41423403378036</v>
      </c>
      <c r="P81" s="4">
        <v>6507.541458412441</v>
      </c>
      <c r="Q81" s="4">
        <v>260.30165833649784</v>
      </c>
    </row>
    <row r="82" spans="1:17">
      <c r="A82" s="9">
        <v>852.24173610052082</v>
      </c>
      <c r="B82">
        <v>85</v>
      </c>
      <c r="C82" s="14">
        <v>3.2191204838454723</v>
      </c>
      <c r="D82" s="14">
        <v>9.3556205742061138</v>
      </c>
      <c r="E82" s="14">
        <v>10.568900220096111</v>
      </c>
      <c r="F82" s="5">
        <v>525</v>
      </c>
      <c r="G82" s="5">
        <v>524.99000001698732</v>
      </c>
      <c r="H82" s="4">
        <v>1978.3662678870787</v>
      </c>
      <c r="I82" s="4">
        <v>1831.6579303811357</v>
      </c>
      <c r="J82" s="4">
        <v>57.714513886741244</v>
      </c>
      <c r="K82" s="4">
        <v>52.061758600618134</v>
      </c>
      <c r="L82" s="4">
        <v>27.597913213865795</v>
      </c>
      <c r="M82" s="4">
        <v>34.005268475518257</v>
      </c>
      <c r="N82" s="4">
        <v>6664.7920982415462</v>
      </c>
      <c r="O82" s="4">
        <v>266.59168392966177</v>
      </c>
      <c r="P82" s="4">
        <v>6611.1909846735307</v>
      </c>
      <c r="Q82" s="4">
        <v>264.44763938694143</v>
      </c>
    </row>
    <row r="83" spans="1:17">
      <c r="A83" s="9">
        <v>862.34130380181671</v>
      </c>
      <c r="B83">
        <v>86</v>
      </c>
      <c r="C83" s="14">
        <v>1.0438594035804272</v>
      </c>
      <c r="D83" s="14">
        <v>8.672927413135767</v>
      </c>
      <c r="E83" s="14">
        <v>5.5923677980899811</v>
      </c>
      <c r="F83" s="5">
        <v>525</v>
      </c>
      <c r="G83" s="5">
        <v>524.99000001698732</v>
      </c>
      <c r="H83" s="4">
        <v>2024.1275230120418</v>
      </c>
      <c r="I83" s="4">
        <v>1841.8585899210673</v>
      </c>
      <c r="J83" s="4">
        <v>59.057265816187055</v>
      </c>
      <c r="K83" s="4">
        <v>52.143623388581673</v>
      </c>
      <c r="L83" s="4">
        <v>27.626197217192772</v>
      </c>
      <c r="M83" s="4">
        <v>34.675801368387603</v>
      </c>
      <c r="N83" s="4">
        <v>6772.0484972742534</v>
      </c>
      <c r="O83" s="4">
        <v>270.8819398909701</v>
      </c>
      <c r="P83" s="4">
        <v>6717.639418290134</v>
      </c>
      <c r="Q83" s="4">
        <v>268.70557673160562</v>
      </c>
    </row>
    <row r="84" spans="1:17">
      <c r="A84" s="9">
        <v>872.47129460219151</v>
      </c>
      <c r="B84">
        <v>87</v>
      </c>
      <c r="C84" s="14">
        <v>3.2157846726477146</v>
      </c>
      <c r="D84" s="14">
        <v>5.9296181425452232</v>
      </c>
      <c r="E84" s="14">
        <v>3.4871612675487995</v>
      </c>
      <c r="F84" s="5">
        <v>525</v>
      </c>
      <c r="G84" s="5">
        <v>524.99000001698732</v>
      </c>
      <c r="H84" s="4">
        <v>2077.8303692406716</v>
      </c>
      <c r="I84" s="4">
        <v>1894.5744540325893</v>
      </c>
      <c r="J84" s="4">
        <v>61.529518907417525</v>
      </c>
      <c r="K84" s="4">
        <v>53.723491968648588</v>
      </c>
      <c r="L84" s="4">
        <v>27.627514649765853</v>
      </c>
      <c r="M84" s="4">
        <v>34.679056620259693</v>
      </c>
      <c r="N84" s="4">
        <v>6879.6279865768747</v>
      </c>
      <c r="O84" s="4">
        <v>275.18511946307495</v>
      </c>
      <c r="P84" s="4">
        <v>6824.4085083287255</v>
      </c>
      <c r="Q84" s="4">
        <v>272.97634033314927</v>
      </c>
    </row>
    <row r="85" spans="1:17">
      <c r="A85" s="9">
        <v>882.41348720221401</v>
      </c>
      <c r="B85">
        <v>88</v>
      </c>
      <c r="C85" s="14">
        <v>4.653601348400116</v>
      </c>
      <c r="D85" s="14">
        <v>5.4894265718758106</v>
      </c>
      <c r="E85" s="14">
        <v>7.1299341507256031</v>
      </c>
      <c r="F85" s="5">
        <v>525</v>
      </c>
      <c r="G85" s="5">
        <v>524.99000001698732</v>
      </c>
      <c r="H85" s="4">
        <v>2131.0243461241294</v>
      </c>
      <c r="I85" s="4">
        <v>1947.6991410583857</v>
      </c>
      <c r="J85" s="4">
        <v>63.219966211442383</v>
      </c>
      <c r="K85" s="4">
        <v>55.046809311197208</v>
      </c>
      <c r="L85" s="4">
        <v>27.627514649765853</v>
      </c>
      <c r="M85" s="4">
        <v>34.679056620259693</v>
      </c>
      <c r="N85" s="4">
        <v>6985.213077771542</v>
      </c>
      <c r="O85" s="4">
        <v>279.40852311086167</v>
      </c>
      <c r="P85" s="4">
        <v>6929.1982241153919</v>
      </c>
      <c r="Q85" s="4">
        <v>277.1679289646159</v>
      </c>
    </row>
    <row r="86" spans="1:17">
      <c r="A86" s="9">
        <v>892.37589340188663</v>
      </c>
      <c r="B86">
        <v>89</v>
      </c>
      <c r="C86" s="14">
        <v>7.0761854760348797</v>
      </c>
      <c r="D86" s="14">
        <v>7.9190271906554699</v>
      </c>
      <c r="E86" s="14">
        <v>4.0001112036406994</v>
      </c>
      <c r="F86" s="5">
        <v>525</v>
      </c>
      <c r="G86" s="5">
        <v>524.99000001698732</v>
      </c>
      <c r="H86" s="4">
        <v>2184.2303251639196</v>
      </c>
      <c r="I86" s="4">
        <v>2000.9190610295975</v>
      </c>
      <c r="J86" s="4">
        <v>64.132682780207276</v>
      </c>
      <c r="K86" s="4">
        <v>56.039560510856802</v>
      </c>
      <c r="L86" s="4">
        <v>27.627514649765853</v>
      </c>
      <c r="M86" s="4">
        <v>34.679056620259693</v>
      </c>
      <c r="N86" s="4">
        <v>7091.012835373137</v>
      </c>
      <c r="O86" s="4">
        <v>283.64051341492546</v>
      </c>
      <c r="P86" s="4">
        <v>7034.2009892210144</v>
      </c>
      <c r="Q86" s="4">
        <v>281.36803956884074</v>
      </c>
    </row>
    <row r="87" spans="1:17">
      <c r="A87" s="9">
        <v>902.36759170044763</v>
      </c>
      <c r="B87">
        <v>90</v>
      </c>
      <c r="C87" s="14">
        <v>10.952086187899113</v>
      </c>
      <c r="D87" s="14">
        <v>9.7592678852379322</v>
      </c>
      <c r="E87" s="14">
        <v>1.6087118536233902</v>
      </c>
      <c r="F87" s="5">
        <v>525</v>
      </c>
      <c r="G87" s="5">
        <v>524.99000001698732</v>
      </c>
      <c r="H87" s="4">
        <v>2191.7623621348921</v>
      </c>
      <c r="I87" s="4">
        <v>2054.1792514374383</v>
      </c>
      <c r="J87" s="4">
        <v>64.145296272444696</v>
      </c>
      <c r="K87" s="4">
        <v>57.898722810107557</v>
      </c>
      <c r="L87" s="4">
        <v>27.98730923350676</v>
      </c>
      <c r="M87" s="4">
        <v>34.680546873319201</v>
      </c>
      <c r="N87" s="4">
        <v>7197.1236721357227</v>
      </c>
      <c r="O87" s="4">
        <v>287.88494688542886</v>
      </c>
      <c r="P87" s="4">
        <v>7139.512490119715</v>
      </c>
      <c r="Q87" s="4">
        <v>285.58049960478877</v>
      </c>
    </row>
    <row r="88" spans="1:17">
      <c r="A88" s="9">
        <v>912.47532720297329</v>
      </c>
      <c r="B88">
        <v>91</v>
      </c>
      <c r="C88" s="14">
        <v>1.551629975438118</v>
      </c>
      <c r="D88" s="14">
        <v>4.4010202400386333</v>
      </c>
      <c r="E88" s="14">
        <v>-6.7519084550440311</v>
      </c>
      <c r="F88" s="5">
        <v>525</v>
      </c>
      <c r="G88" s="5">
        <v>524.99000001698732</v>
      </c>
      <c r="H88" s="4">
        <v>2228.4943689985971</v>
      </c>
      <c r="I88" s="4">
        <v>2106.6588536819818</v>
      </c>
      <c r="J88" s="4">
        <v>65.067944575562578</v>
      </c>
      <c r="K88" s="4">
        <v>62.226921390473123</v>
      </c>
      <c r="L88" s="4">
        <v>28.123779624381843</v>
      </c>
      <c r="M88" s="4">
        <v>34.691852467140826</v>
      </c>
      <c r="N88" s="4">
        <v>7304.4668124007121</v>
      </c>
      <c r="O88" s="4">
        <v>292.17867249602841</v>
      </c>
      <c r="P88" s="4">
        <v>7246.0470115445014</v>
      </c>
      <c r="Q88" s="4">
        <v>289.84188046178025</v>
      </c>
    </row>
    <row r="89" spans="1:17">
      <c r="A89" s="9">
        <v>922.28551819994038</v>
      </c>
      <c r="B89">
        <v>92</v>
      </c>
      <c r="C89" s="14">
        <v>-2.1429936401546001</v>
      </c>
      <c r="D89" s="14">
        <v>3.6505213007330894</v>
      </c>
      <c r="E89" s="14">
        <v>3.6461177282035351</v>
      </c>
      <c r="F89" s="5">
        <v>525</v>
      </c>
      <c r="G89" s="5">
        <v>524.99000001698732</v>
      </c>
      <c r="H89" s="4">
        <v>2281.1895981285593</v>
      </c>
      <c r="I89" s="4">
        <v>2159.4147693188293</v>
      </c>
      <c r="J89" s="4">
        <v>68.300773449637035</v>
      </c>
      <c r="K89" s="4">
        <v>65.795100609669348</v>
      </c>
      <c r="L89" s="4">
        <v>28.123779624381843</v>
      </c>
      <c r="M89" s="4">
        <v>34.691852467140826</v>
      </c>
      <c r="N89" s="4">
        <v>7408.6500597710701</v>
      </c>
      <c r="O89" s="4">
        <v>296.34600239084273</v>
      </c>
      <c r="P89" s="4">
        <v>7349.4454436351016</v>
      </c>
      <c r="Q89" s="4">
        <v>293.97781774540425</v>
      </c>
    </row>
    <row r="90" spans="1:17">
      <c r="A90" s="9">
        <v>932.00338499882957</v>
      </c>
      <c r="B90">
        <v>93</v>
      </c>
      <c r="C90" s="14">
        <v>1.0096670128405094</v>
      </c>
      <c r="D90" s="14">
        <v>5.2996465936303139</v>
      </c>
      <c r="E90" s="14">
        <v>11.816335096955299</v>
      </c>
      <c r="F90" s="5">
        <v>525</v>
      </c>
      <c r="G90" s="5">
        <v>524.99000001698732</v>
      </c>
      <c r="H90" s="4">
        <v>2333.4020766316039</v>
      </c>
      <c r="I90" s="4">
        <v>2204.2971452379707</v>
      </c>
      <c r="J90" s="4">
        <v>71.457430088336793</v>
      </c>
      <c r="K90" s="4">
        <v>67.501186594877566</v>
      </c>
      <c r="L90" s="4">
        <v>28.123779624381843</v>
      </c>
      <c r="M90" s="4">
        <v>34.782317101036519</v>
      </c>
      <c r="N90" s="4">
        <v>7511.8528333902441</v>
      </c>
      <c r="O90" s="4">
        <v>300.47411333560967</v>
      </c>
      <c r="P90" s="4">
        <v>7451.8707879103649</v>
      </c>
      <c r="Q90" s="4">
        <v>298.07483151641475</v>
      </c>
    </row>
    <row r="91" spans="1:17">
      <c r="A91" s="9">
        <v>942.07209679887194</v>
      </c>
      <c r="B91">
        <v>94</v>
      </c>
      <c r="C91" s="14">
        <v>-0.51651382818818092</v>
      </c>
      <c r="D91" s="14">
        <v>6.4147111959755421</v>
      </c>
      <c r="E91" s="14">
        <v>0.53354045376181602</v>
      </c>
      <c r="F91" s="5">
        <v>525</v>
      </c>
      <c r="G91" s="5">
        <v>524.99000001698732</v>
      </c>
      <c r="H91" s="4">
        <v>2387.4586454546074</v>
      </c>
      <c r="I91" s="4">
        <v>2257.9023812822356</v>
      </c>
      <c r="J91" s="4">
        <v>74.132215201333182</v>
      </c>
      <c r="K91" s="4">
        <v>69.601100557145898</v>
      </c>
      <c r="L91" s="4">
        <v>28.123779624381843</v>
      </c>
      <c r="M91" s="4">
        <v>34.786693152552211</v>
      </c>
      <c r="N91" s="4">
        <v>7618.7815458372252</v>
      </c>
      <c r="O91" s="4">
        <v>304.75126183348891</v>
      </c>
      <c r="P91" s="4">
        <v>7557.9940034133424</v>
      </c>
      <c r="Q91" s="4">
        <v>302.31976013653383</v>
      </c>
    </row>
    <row r="92" spans="1:17">
      <c r="A92" s="9">
        <v>951.76236260064491</v>
      </c>
      <c r="B92">
        <v>95</v>
      </c>
      <c r="C92" s="14">
        <v>-1.1092258617281914</v>
      </c>
      <c r="D92" s="14">
        <v>9.326003585010767</v>
      </c>
      <c r="E92" s="14">
        <v>7.2731206193566322</v>
      </c>
      <c r="F92" s="5">
        <v>525</v>
      </c>
      <c r="G92" s="5">
        <v>524.99000001698732</v>
      </c>
      <c r="H92" s="4">
        <v>2437.7330933563667</v>
      </c>
      <c r="I92" s="4">
        <v>2300.6311423365296</v>
      </c>
      <c r="J92" s="4">
        <v>77.351628038525973</v>
      </c>
      <c r="K92" s="4">
        <v>70.993862716321814</v>
      </c>
      <c r="L92" s="4">
        <v>28.131743001136822</v>
      </c>
      <c r="M92" s="4">
        <v>34.826994272212275</v>
      </c>
      <c r="N92" s="4">
        <v>7721.6911996271201</v>
      </c>
      <c r="O92" s="4">
        <v>308.86764798508472</v>
      </c>
      <c r="P92" s="4">
        <v>7660.1284359390947</v>
      </c>
      <c r="Q92" s="4">
        <v>306.40513743756395</v>
      </c>
    </row>
    <row r="93" spans="1:17">
      <c r="A93" s="9">
        <v>961.90590490319403</v>
      </c>
      <c r="B93">
        <v>96</v>
      </c>
      <c r="C93" s="14">
        <v>1.2535679154098034</v>
      </c>
      <c r="D93" s="14">
        <v>12.005407921969891</v>
      </c>
      <c r="E93" s="14">
        <v>8.6487743072211742</v>
      </c>
      <c r="F93" s="5">
        <v>525</v>
      </c>
      <c r="G93" s="5">
        <v>524.99000001698732</v>
      </c>
      <c r="H93" s="4">
        <v>2478.5942975815669</v>
      </c>
      <c r="I93" s="4">
        <v>2305.6918382282988</v>
      </c>
      <c r="J93" s="4">
        <v>78.97133123219956</v>
      </c>
      <c r="K93" s="4">
        <v>71.006124434639929</v>
      </c>
      <c r="L93" s="4">
        <v>28.252641265903026</v>
      </c>
      <c r="M93" s="4">
        <v>35.804520533179371</v>
      </c>
      <c r="N93" s="4">
        <v>7829.4146045276839</v>
      </c>
      <c r="O93" s="4">
        <v>313.17658418110727</v>
      </c>
      <c r="P93" s="4">
        <v>7767.0403574554557</v>
      </c>
      <c r="Q93" s="4">
        <v>310.68161429821839</v>
      </c>
    </row>
    <row r="94" spans="1:17">
      <c r="A94" s="9">
        <v>971.40804410241014</v>
      </c>
      <c r="B94">
        <v>97</v>
      </c>
      <c r="C94" s="14">
        <v>3.1239844858646393</v>
      </c>
      <c r="D94" s="14">
        <v>9.3587713316082954</v>
      </c>
      <c r="E94" s="14">
        <v>-11.673927027732134</v>
      </c>
      <c r="F94" s="5">
        <v>525</v>
      </c>
      <c r="G94" s="5">
        <v>524.99000001698732</v>
      </c>
      <c r="H94" s="4">
        <v>2514.4827878624474</v>
      </c>
      <c r="I94" s="4">
        <v>2328.8410602706067</v>
      </c>
      <c r="J94" s="4">
        <v>80.014111476416815</v>
      </c>
      <c r="K94" s="4">
        <v>72.524244785337061</v>
      </c>
      <c r="L94" s="4">
        <v>28.387049779430107</v>
      </c>
      <c r="M94" s="4">
        <v>36.365308675940454</v>
      </c>
      <c r="N94" s="4">
        <v>7930.3263726110536</v>
      </c>
      <c r="O94" s="4">
        <v>317.21305490444206</v>
      </c>
      <c r="P94" s="4">
        <v>7867.1919544028869</v>
      </c>
      <c r="Q94" s="4">
        <v>314.6876781761157</v>
      </c>
    </row>
    <row r="95" spans="1:17">
      <c r="A95" s="9">
        <v>981.64349290107373</v>
      </c>
      <c r="B95">
        <v>98</v>
      </c>
      <c r="C95" s="14">
        <v>0.10534236207604408</v>
      </c>
      <c r="D95" s="14">
        <v>9.4497337006032467</v>
      </c>
      <c r="E95" s="14">
        <v>14.189462922513485</v>
      </c>
      <c r="F95" s="5">
        <v>525</v>
      </c>
      <c r="G95" s="5">
        <v>524.99000001698732</v>
      </c>
      <c r="H95" s="4">
        <v>2559.1269128184008</v>
      </c>
      <c r="I95" s="4">
        <v>2348.4852658608197</v>
      </c>
      <c r="J95" s="4">
        <v>81.43945029634726</v>
      </c>
      <c r="K95" s="4">
        <v>73.812507009669133</v>
      </c>
      <c r="L95" s="4">
        <v>28.434970369629525</v>
      </c>
      <c r="M95" s="4">
        <v>37.432213376975369</v>
      </c>
      <c r="N95" s="4">
        <v>8039.0258153097193</v>
      </c>
      <c r="O95" s="4">
        <v>321.56103261238871</v>
      </c>
      <c r="P95" s="4">
        <v>7975.0725611976604</v>
      </c>
      <c r="Q95" s="4">
        <v>319.00290244790659</v>
      </c>
    </row>
    <row r="96" spans="1:17">
      <c r="A96" s="9">
        <v>991.5836202997358</v>
      </c>
      <c r="B96">
        <v>99</v>
      </c>
      <c r="C96" s="14">
        <v>1.5945310704410076</v>
      </c>
      <c r="D96" s="14">
        <v>8.4454214200377464</v>
      </c>
      <c r="E96" s="14">
        <v>8.2276967354118824</v>
      </c>
      <c r="F96" s="5">
        <v>525</v>
      </c>
      <c r="G96" s="5">
        <v>524.99000001698732</v>
      </c>
      <c r="H96" s="4">
        <v>2606.5918644889007</v>
      </c>
      <c r="I96" s="4">
        <v>2348.4852658608197</v>
      </c>
      <c r="J96" s="4">
        <v>83.136337337366285</v>
      </c>
      <c r="K96" s="4">
        <v>73.812507009669133</v>
      </c>
      <c r="L96" s="4">
        <v>28.453515378679146</v>
      </c>
      <c r="M96" s="4">
        <v>38.536490960220782</v>
      </c>
      <c r="N96" s="4">
        <v>8144.5889742724585</v>
      </c>
      <c r="O96" s="4">
        <v>325.7835589708983</v>
      </c>
      <c r="P96" s="4">
        <v>8079.8405099685069</v>
      </c>
      <c r="Q96" s="4">
        <v>323.19362039874045</v>
      </c>
    </row>
    <row r="97" spans="1:17">
      <c r="A97" s="9">
        <v>1001.6736088722911</v>
      </c>
      <c r="B97">
        <v>100</v>
      </c>
      <c r="C97" s="14">
        <v>5.8006932958960533</v>
      </c>
      <c r="D97" s="14">
        <v>11.214880179613829</v>
      </c>
      <c r="E97" s="14">
        <v>14.643796347081661</v>
      </c>
      <c r="F97" s="5">
        <v>525</v>
      </c>
      <c r="G97" s="5">
        <v>524.99000001698732</v>
      </c>
      <c r="H97" s="4">
        <v>2642.8019193225882</v>
      </c>
      <c r="I97" s="4">
        <v>2348.4852658608197</v>
      </c>
      <c r="J97" s="4">
        <v>83.915285831182572</v>
      </c>
      <c r="K97" s="4">
        <v>73.812507009669133</v>
      </c>
      <c r="L97" s="4">
        <v>28.562022820232741</v>
      </c>
      <c r="M97" s="4">
        <v>39.957018460953172</v>
      </c>
      <c r="N97" s="4">
        <v>8251.7436439158519</v>
      </c>
      <c r="O97" s="4">
        <v>330.06974575663406</v>
      </c>
      <c r="P97" s="4">
        <v>8186.1879805260969</v>
      </c>
      <c r="Q97" s="4">
        <v>327.44751922104405</v>
      </c>
    </row>
    <row r="98" spans="1:17">
      <c r="A98" s="9">
        <v>1011.2251343219674</v>
      </c>
      <c r="B98">
        <v>101</v>
      </c>
      <c r="C98" s="14">
        <v>7.0831736549735069</v>
      </c>
      <c r="D98" s="14">
        <v>11.163263488560915</v>
      </c>
      <c r="E98" s="14">
        <v>7.2223852388560772</v>
      </c>
      <c r="F98" s="5">
        <v>525</v>
      </c>
      <c r="G98" s="5">
        <v>524.99000001698732</v>
      </c>
      <c r="H98" s="4">
        <v>2658.8853245371629</v>
      </c>
      <c r="I98" s="4">
        <v>2349.0133710712375</v>
      </c>
      <c r="J98" s="4">
        <v>84.04058090751181</v>
      </c>
      <c r="K98" s="4">
        <v>73.813875884359319</v>
      </c>
      <c r="L98" s="4">
        <v>28.933024927053982</v>
      </c>
      <c r="M98" s="4">
        <v>42.151553263236096</v>
      </c>
      <c r="N98" s="4">
        <v>8353.1798890404916</v>
      </c>
      <c r="O98" s="4">
        <v>334.12719556161966</v>
      </c>
      <c r="P98" s="4">
        <v>8286.8601036147629</v>
      </c>
      <c r="Q98" s="4">
        <v>331.47440414459066</v>
      </c>
    </row>
    <row r="99" spans="1:17">
      <c r="A99" s="9">
        <v>1021.2479330814782</v>
      </c>
      <c r="B99">
        <v>102</v>
      </c>
      <c r="C99" s="14">
        <v>3.8406266830861568</v>
      </c>
      <c r="D99" s="14">
        <v>8.222806453704834</v>
      </c>
      <c r="E99" s="14">
        <v>6.0396017506718636</v>
      </c>
      <c r="F99" s="5">
        <v>525</v>
      </c>
      <c r="G99" s="5">
        <v>524.99000001698732</v>
      </c>
      <c r="H99" s="4">
        <v>2690.3147674017478</v>
      </c>
      <c r="I99" s="4">
        <v>2378.3057630627291</v>
      </c>
      <c r="J99" s="4">
        <v>84.439436225622259</v>
      </c>
      <c r="K99" s="4">
        <v>74.014383260310694</v>
      </c>
      <c r="L99" s="4">
        <v>29.057853912676453</v>
      </c>
      <c r="M99" s="4">
        <v>42.288106294016082</v>
      </c>
      <c r="N99" s="4">
        <v>8459.6210095883234</v>
      </c>
      <c r="O99" s="4">
        <v>338.38484038353289</v>
      </c>
      <c r="P99" s="4">
        <v>8392.4994002618332</v>
      </c>
      <c r="Q99" s="4">
        <v>335.69997601047351</v>
      </c>
    </row>
    <row r="100" spans="1:17">
      <c r="A100" s="9">
        <v>1031.117204592395</v>
      </c>
      <c r="B100">
        <v>103</v>
      </c>
      <c r="C100" s="14">
        <v>3.3855494111776352</v>
      </c>
      <c r="D100" s="14">
        <v>7.300224993377924</v>
      </c>
      <c r="E100" s="14">
        <v>9.4961254857480526</v>
      </c>
      <c r="F100" s="5">
        <v>525</v>
      </c>
      <c r="G100" s="5">
        <v>525</v>
      </c>
      <c r="H100" s="4">
        <v>2742.8101779383833</v>
      </c>
      <c r="I100" s="4">
        <v>2422.575472160202</v>
      </c>
      <c r="J100" s="4">
        <v>86.097171106167821</v>
      </c>
      <c r="K100" s="4">
        <v>74.308796000785179</v>
      </c>
      <c r="L100" s="4">
        <v>29.058094755121221</v>
      </c>
      <c r="M100" s="4">
        <v>42.346705574428498</v>
      </c>
      <c r="N100" s="4">
        <v>8564.43267303426</v>
      </c>
      <c r="O100" s="4">
        <v>342.57730692137034</v>
      </c>
      <c r="P100" s="4">
        <v>8496.5215219868951</v>
      </c>
      <c r="Q100" s="4">
        <v>339.86086087947598</v>
      </c>
    </row>
    <row r="101" spans="1:17">
      <c r="A101" s="9">
        <v>1041.673811643547</v>
      </c>
      <c r="B101">
        <v>104</v>
      </c>
      <c r="C101" s="14">
        <v>5.8003263548016548</v>
      </c>
      <c r="D101" s="14">
        <v>4.2736846953630447</v>
      </c>
      <c r="E101" s="14">
        <v>4.6652807854115963</v>
      </c>
      <c r="F101" s="5">
        <v>525</v>
      </c>
      <c r="G101" s="5">
        <v>525</v>
      </c>
      <c r="H101" s="4">
        <v>2799.2567286008643</v>
      </c>
      <c r="I101" s="4">
        <v>2481.1684630361783</v>
      </c>
      <c r="J101" s="4">
        <v>87.683349455636048</v>
      </c>
      <c r="K101" s="4">
        <v>75.824559473245742</v>
      </c>
      <c r="L101" s="4">
        <v>29.058094755121221</v>
      </c>
      <c r="M101" s="4">
        <v>42.335740061950752</v>
      </c>
      <c r="N101" s="4">
        <v>8676.5438399174946</v>
      </c>
      <c r="O101" s="4">
        <v>347.0617535966997</v>
      </c>
      <c r="P101" s="4">
        <v>8607.7881603060378</v>
      </c>
      <c r="Q101" s="4">
        <v>344.31152641224168</v>
      </c>
    </row>
    <row r="102" spans="1:17">
      <c r="A102" s="9">
        <v>1051.6946102829338</v>
      </c>
      <c r="B102">
        <v>105</v>
      </c>
      <c r="C102" s="14">
        <v>3.333197720348835</v>
      </c>
      <c r="D102" s="14">
        <v>2.8302743099629879</v>
      </c>
      <c r="E102" s="14">
        <v>4.8453763127326965</v>
      </c>
      <c r="F102" s="5">
        <v>525</v>
      </c>
      <c r="G102" s="5">
        <v>525</v>
      </c>
      <c r="H102" s="4">
        <v>2852.8396042803088</v>
      </c>
      <c r="I102" s="4">
        <v>2534.7418907804135</v>
      </c>
      <c r="J102" s="4">
        <v>89.794851916870968</v>
      </c>
      <c r="K102" s="4">
        <v>77.885178854490889</v>
      </c>
      <c r="L102" s="4">
        <v>29.058094755121221</v>
      </c>
      <c r="M102" s="4">
        <v>42.335740061950752</v>
      </c>
      <c r="N102" s="4">
        <v>8782.9647214677825</v>
      </c>
      <c r="O102" s="4">
        <v>351.31858885871122</v>
      </c>
      <c r="P102" s="4">
        <v>8713.4073779651753</v>
      </c>
      <c r="Q102" s="4">
        <v>348.53629511860714</v>
      </c>
    </row>
    <row r="103" spans="1:17">
      <c r="A103" s="9">
        <v>1061.8122562914491</v>
      </c>
      <c r="B103">
        <v>106</v>
      </c>
      <c r="C103" s="14">
        <v>6.2484564259648323</v>
      </c>
      <c r="D103" s="14">
        <v>5.9014384634792805</v>
      </c>
      <c r="E103" s="14">
        <v>5.1206787116825581</v>
      </c>
      <c r="F103" s="5">
        <v>525</v>
      </c>
      <c r="G103" s="5">
        <v>525</v>
      </c>
      <c r="H103" s="4">
        <v>2906.9290038839649</v>
      </c>
      <c r="I103" s="4">
        <v>2588.8215673040445</v>
      </c>
      <c r="J103" s="4">
        <v>91.645606331635818</v>
      </c>
      <c r="K103" s="4">
        <v>79.683629890826126</v>
      </c>
      <c r="L103" s="4">
        <v>29.058094755121221</v>
      </c>
      <c r="M103" s="4">
        <v>42.335740061950752</v>
      </c>
      <c r="N103" s="4">
        <v>8890.4141220782149</v>
      </c>
      <c r="O103" s="4">
        <v>355.61656488312855</v>
      </c>
      <c r="P103" s="4">
        <v>8820.0473668949271</v>
      </c>
      <c r="Q103" s="4">
        <v>352.8018946757972</v>
      </c>
    </row>
    <row r="104" spans="1:17">
      <c r="A104" s="9">
        <v>1071.6377062933032</v>
      </c>
      <c r="B104">
        <v>107</v>
      </c>
      <c r="C104" s="14">
        <v>5.1229146309196949</v>
      </c>
      <c r="D104" s="14">
        <v>8.946133591234684</v>
      </c>
      <c r="E104" s="14">
        <v>4.3446607887744904</v>
      </c>
      <c r="F104" s="5">
        <v>525</v>
      </c>
      <c r="G104" s="5">
        <v>525</v>
      </c>
      <c r="H104" s="4">
        <v>2954.9363213447691</v>
      </c>
      <c r="I104" s="4">
        <v>2637.6294231957486</v>
      </c>
      <c r="J104" s="4">
        <v>92.722120894886459</v>
      </c>
      <c r="K104" s="4">
        <v>81.088193414217059</v>
      </c>
      <c r="L104" s="4">
        <v>29.07221115331167</v>
      </c>
      <c r="M104" s="4">
        <v>42.347479396041422</v>
      </c>
      <c r="N104" s="4">
        <v>8994.7604010979048</v>
      </c>
      <c r="O104" s="4">
        <v>359.79041604391614</v>
      </c>
      <c r="P104" s="4">
        <v>8923.6076099144684</v>
      </c>
      <c r="Q104" s="4">
        <v>356.94430439657884</v>
      </c>
    </row>
    <row r="105" spans="1:17">
      <c r="A105" s="9">
        <v>1081.6320306317382</v>
      </c>
      <c r="B105">
        <v>108</v>
      </c>
      <c r="C105" s="14">
        <v>10.403312928974628</v>
      </c>
      <c r="D105" s="14">
        <v>5.8571970090270042</v>
      </c>
      <c r="E105" s="14">
        <v>12.202747724950314</v>
      </c>
      <c r="F105" s="5">
        <v>525</v>
      </c>
      <c r="G105" s="5">
        <v>525</v>
      </c>
      <c r="H105" s="4">
        <v>2999.8896063045468</v>
      </c>
      <c r="I105" s="4">
        <v>2679.9423385389923</v>
      </c>
      <c r="J105" s="4">
        <v>93.286272074675821</v>
      </c>
      <c r="K105" s="4">
        <v>81.701534164591337</v>
      </c>
      <c r="L105" s="4">
        <v>29.158985866815584</v>
      </c>
      <c r="M105" s="4">
        <v>42.55177965779388</v>
      </c>
      <c r="N105" s="4">
        <v>9100.900125572085</v>
      </c>
      <c r="O105" s="4">
        <v>364.03600502288333</v>
      </c>
      <c r="P105" s="4">
        <v>9028.9477884415737</v>
      </c>
      <c r="Q105" s="4">
        <v>361.15791153766304</v>
      </c>
    </row>
    <row r="106" spans="1:17">
      <c r="A106" s="9">
        <v>1091.3641449311037</v>
      </c>
      <c r="B106">
        <v>109</v>
      </c>
      <c r="C106" s="14">
        <v>5.499760340899229</v>
      </c>
      <c r="D106" s="14">
        <v>7.4637521989643574</v>
      </c>
      <c r="E106" s="14">
        <v>6.8443677388131618</v>
      </c>
      <c r="F106" s="5">
        <v>525</v>
      </c>
      <c r="G106" s="5">
        <v>525</v>
      </c>
      <c r="H106" s="4">
        <v>3045.2868568295585</v>
      </c>
      <c r="I106" s="4">
        <v>2717.0915066665884</v>
      </c>
      <c r="J106" s="4">
        <v>94.070023895178537</v>
      </c>
      <c r="K106" s="4">
        <v>82.176385116122006</v>
      </c>
      <c r="L106" s="4">
        <v>29.211812475672922</v>
      </c>
      <c r="M106" s="4">
        <v>42.75986290912266</v>
      </c>
      <c r="N106" s="4">
        <v>9204.2551794313476</v>
      </c>
      <c r="O106" s="4">
        <v>368.17020717725381</v>
      </c>
      <c r="P106" s="4">
        <v>9131.5242731568869</v>
      </c>
      <c r="Q106" s="4">
        <v>365.26097092627555</v>
      </c>
    </row>
    <row r="107" spans="1:17">
      <c r="A107" s="9">
        <v>1101.689678902854</v>
      </c>
      <c r="B107">
        <v>110</v>
      </c>
      <c r="C107" s="14">
        <v>-0.78158322721719742</v>
      </c>
      <c r="D107" s="14">
        <v>4.548087902367115</v>
      </c>
      <c r="E107" s="14">
        <v>7.5811317190527916</v>
      </c>
      <c r="F107" s="5">
        <v>525</v>
      </c>
      <c r="G107" s="5">
        <v>525</v>
      </c>
      <c r="H107" s="4">
        <v>3100.6131800126773</v>
      </c>
      <c r="I107" s="4">
        <v>2772.1672466331083</v>
      </c>
      <c r="J107" s="4">
        <v>96.182103901585592</v>
      </c>
      <c r="K107" s="4">
        <v>82.942304216021228</v>
      </c>
      <c r="L107" s="4">
        <v>29.211812475672922</v>
      </c>
      <c r="M107" s="4">
        <v>42.75986290912266</v>
      </c>
      <c r="N107" s="4">
        <v>9313.9123502113343</v>
      </c>
      <c r="O107" s="4">
        <v>372.55649400845334</v>
      </c>
      <c r="P107" s="4">
        <v>9240.3554012191344</v>
      </c>
      <c r="Q107" s="4">
        <v>369.61421604876546</v>
      </c>
    </row>
    <row r="108" spans="1:17">
      <c r="A108" s="9">
        <v>1111.4744156007898</v>
      </c>
      <c r="B108">
        <v>111</v>
      </c>
      <c r="C108" s="14">
        <v>1.062894519418478</v>
      </c>
      <c r="D108" s="14">
        <v>6.5431546419858932</v>
      </c>
      <c r="E108" s="14">
        <v>13.206912204623222</v>
      </c>
      <c r="F108" s="5">
        <v>525</v>
      </c>
      <c r="G108" s="5">
        <v>525</v>
      </c>
      <c r="H108" s="4">
        <v>3153.1503346882819</v>
      </c>
      <c r="I108" s="4">
        <v>2805.5493455823926</v>
      </c>
      <c r="J108" s="4">
        <v>98.891372225714733</v>
      </c>
      <c r="K108" s="4">
        <v>83.535128647700361</v>
      </c>
      <c r="L108" s="4">
        <v>29.211812475672922</v>
      </c>
      <c r="M108" s="4">
        <v>43.088040085911082</v>
      </c>
      <c r="N108" s="4">
        <v>9417.8262539434127</v>
      </c>
      <c r="O108" s="4">
        <v>376.71305015773646</v>
      </c>
      <c r="P108" s="4">
        <v>9343.4865260153783</v>
      </c>
      <c r="Q108" s="4">
        <v>373.7394610406152</v>
      </c>
    </row>
    <row r="109" spans="1:17">
      <c r="A109" s="9">
        <v>1121.6565824026814</v>
      </c>
      <c r="B109">
        <v>112</v>
      </c>
      <c r="C109" s="14">
        <v>-0.65499227494001389</v>
      </c>
      <c r="D109" s="14">
        <v>8.8490146212279797</v>
      </c>
      <c r="E109" s="14">
        <v>10.069808922708035</v>
      </c>
      <c r="F109" s="5">
        <v>525</v>
      </c>
      <c r="G109" s="5">
        <v>525</v>
      </c>
      <c r="H109" s="4">
        <v>3206.2754533907982</v>
      </c>
      <c r="I109" s="4">
        <v>2809.3102472151563</v>
      </c>
      <c r="J109" s="4">
        <v>101.91046264791149</v>
      </c>
      <c r="K109" s="4">
        <v>83.553392154652499</v>
      </c>
      <c r="L109" s="4">
        <v>29.216178487238199</v>
      </c>
      <c r="M109" s="4">
        <v>44.461161566041447</v>
      </c>
      <c r="N109" s="4">
        <v>9525.9608653795003</v>
      </c>
      <c r="O109" s="4">
        <v>381.03843461517999</v>
      </c>
      <c r="P109" s="4">
        <v>9450.8065641073154</v>
      </c>
      <c r="Q109" s="4">
        <v>378.03226256429264</v>
      </c>
    </row>
    <row r="110" spans="1:17">
      <c r="A110" s="9">
        <v>1131.2835820013213</v>
      </c>
      <c r="B110">
        <v>113</v>
      </c>
      <c r="C110" s="14">
        <v>-1.6163679771125317</v>
      </c>
      <c r="D110" s="14">
        <v>9.3368638306856155</v>
      </c>
      <c r="E110" s="14">
        <v>9.7795109264552593</v>
      </c>
      <c r="F110" s="5">
        <v>525</v>
      </c>
      <c r="G110" s="5">
        <v>525</v>
      </c>
      <c r="H110" s="4">
        <v>3252.557364155477</v>
      </c>
      <c r="I110" s="4">
        <v>2809.3102472151563</v>
      </c>
      <c r="J110" s="4">
        <v>104.02454630974847</v>
      </c>
      <c r="K110" s="4">
        <v>83.553392154652499</v>
      </c>
      <c r="L110" s="4">
        <v>29.23610547632147</v>
      </c>
      <c r="M110" s="4">
        <v>45.236753218665754</v>
      </c>
      <c r="N110" s="4">
        <v>9628.1996011170559</v>
      </c>
      <c r="O110" s="4">
        <v>385.12798404468225</v>
      </c>
      <c r="P110" s="4">
        <v>9552.2751398769797</v>
      </c>
      <c r="Q110" s="4">
        <v>382.09100559507925</v>
      </c>
    </row>
    <row r="111" spans="1:17">
      <c r="A111" s="9">
        <v>1141.6987712035836</v>
      </c>
      <c r="B111">
        <v>114</v>
      </c>
      <c r="C111" s="14">
        <v>1.5531577169895172</v>
      </c>
      <c r="D111" s="14">
        <v>8.2985805347561836</v>
      </c>
      <c r="E111" s="14">
        <v>4.5290136709809303</v>
      </c>
      <c r="F111" s="5">
        <v>525</v>
      </c>
      <c r="G111" s="5">
        <v>525</v>
      </c>
      <c r="H111" s="4">
        <v>3303.8374436438789</v>
      </c>
      <c r="I111" s="4">
        <v>2826.2476385878058</v>
      </c>
      <c r="J111" s="4">
        <v>106.08385305719352</v>
      </c>
      <c r="K111" s="4">
        <v>83.749357000998202</v>
      </c>
      <c r="L111" s="4">
        <v>29.248783256768117</v>
      </c>
      <c r="M111" s="4">
        <v>45.677422229779992</v>
      </c>
      <c r="N111" s="4">
        <v>9738.8089104450828</v>
      </c>
      <c r="O111" s="4">
        <v>389.55235641780331</v>
      </c>
      <c r="P111" s="4">
        <v>9662.0512340688256</v>
      </c>
      <c r="Q111" s="4">
        <v>386.48204936275306</v>
      </c>
    </row>
    <row r="112" spans="1:17">
      <c r="A112" s="9">
        <v>1141.893595615672</v>
      </c>
      <c r="B112" t="s">
        <v>11</v>
      </c>
      <c r="C112" s="14">
        <v>1.6027950681746006</v>
      </c>
      <c r="D112" s="14">
        <v>8.3414024673402309</v>
      </c>
      <c r="E112" s="14">
        <v>4.5744725503027439</v>
      </c>
      <c r="F112" s="5">
        <v>525</v>
      </c>
      <c r="G112" s="5">
        <v>525</v>
      </c>
      <c r="H112" s="4">
        <v>3304.832529473621</v>
      </c>
      <c r="I112" s="4">
        <v>2827.2009445241815</v>
      </c>
      <c r="J112" s="4">
        <v>106.11580538064359</v>
      </c>
      <c r="K112" s="4">
        <v>83.765793219812068</v>
      </c>
      <c r="L112" s="4">
        <v>29.248836145093069</v>
      </c>
      <c r="M112" s="4">
        <v>45.677516592290438</v>
      </c>
      <c r="N112" s="4">
        <v>9740.8779457014607</v>
      </c>
      <c r="O112" s="4">
        <v>389.63511782805841</v>
      </c>
      <c r="P112" s="4">
        <v>9664.1046833722376</v>
      </c>
      <c r="Q112" s="4">
        <v>386.56418733488948</v>
      </c>
    </row>
    <row r="113" spans="1:17">
      <c r="A113" s="9">
        <v>1151.6100084009863</v>
      </c>
      <c r="B113">
        <v>115</v>
      </c>
      <c r="C113" s="14">
        <v>0.75120655819773674</v>
      </c>
      <c r="D113" s="14">
        <v>9.6000263467431068</v>
      </c>
      <c r="E113" s="14">
        <v>6.6271635703742504</v>
      </c>
      <c r="F113" s="5">
        <v>525</v>
      </c>
      <c r="G113" s="5">
        <v>525</v>
      </c>
      <c r="H113" s="4">
        <v>3350.9200769446957</v>
      </c>
      <c r="I113" s="4">
        <v>2862.7859450503702</v>
      </c>
      <c r="J113" s="4">
        <v>107.68808187523052</v>
      </c>
      <c r="K113" s="4">
        <v>84.192667672738452</v>
      </c>
      <c r="L113" s="4">
        <v>29.268355296461035</v>
      </c>
      <c r="M113" s="4">
        <v>45.730323575204558</v>
      </c>
      <c r="N113" s="4">
        <v>9844.0662494814987</v>
      </c>
      <c r="O113" s="4">
        <v>393.76264997925995</v>
      </c>
      <c r="P113" s="4">
        <v>9766.5156741294504</v>
      </c>
      <c r="Q113" s="4">
        <v>390.66062696517798</v>
      </c>
    </row>
    <row r="114" spans="1:17">
      <c r="A114" s="9">
        <v>1161.7310578986849</v>
      </c>
      <c r="B114">
        <v>116</v>
      </c>
      <c r="C114" s="14">
        <v>3.7687581963837147</v>
      </c>
      <c r="D114" s="14">
        <v>8.7391297332942486</v>
      </c>
      <c r="E114" s="14">
        <v>4.3999257497489452</v>
      </c>
      <c r="F114" s="5">
        <v>525</v>
      </c>
      <c r="G114" s="5">
        <v>525</v>
      </c>
      <c r="H114" s="4">
        <v>3396.219736231862</v>
      </c>
      <c r="I114" s="4">
        <v>2897.7010024000856</v>
      </c>
      <c r="J114" s="4">
        <v>108.98818608828583</v>
      </c>
      <c r="K114" s="4">
        <v>84.626741326695736</v>
      </c>
      <c r="L114" s="4">
        <v>29.303193164903309</v>
      </c>
      <c r="M114" s="4">
        <v>45.805004891930999</v>
      </c>
      <c r="N114" s="4">
        <v>9951.5517951470574</v>
      </c>
      <c r="O114" s="4">
        <v>398.06207180588228</v>
      </c>
      <c r="P114" s="4">
        <v>9873.1915358351926</v>
      </c>
      <c r="Q114" s="4">
        <v>394.92766143340771</v>
      </c>
    </row>
    <row r="115" spans="1:17">
      <c r="A115" s="9">
        <v>1171.6326911000556</v>
      </c>
      <c r="B115">
        <v>117</v>
      </c>
      <c r="C115" s="14">
        <v>2.0859474316239357</v>
      </c>
      <c r="D115" s="14">
        <v>8.1764123402535915</v>
      </c>
      <c r="E115" s="14">
        <v>8.2241860218346119</v>
      </c>
      <c r="F115" s="5">
        <v>525</v>
      </c>
      <c r="G115" s="5">
        <v>525</v>
      </c>
      <c r="H115" s="4">
        <v>3444.5358735714535</v>
      </c>
      <c r="I115" s="4">
        <v>2918.3475656063151</v>
      </c>
      <c r="J115" s="4">
        <v>110.21363967885523</v>
      </c>
      <c r="K115" s="4">
        <v>84.874505195212166</v>
      </c>
      <c r="L115" s="4">
        <v>29.310381246068779</v>
      </c>
      <c r="M115" s="4">
        <v>45.927426155614327</v>
      </c>
      <c r="N115" s="4">
        <v>10056.707139745615</v>
      </c>
      <c r="O115" s="4">
        <v>402.26828558982459</v>
      </c>
      <c r="P115" s="4">
        <v>9977.5547497776406</v>
      </c>
      <c r="Q115" s="4">
        <v>399.1021899911056</v>
      </c>
    </row>
    <row r="116" spans="1:17">
      <c r="A116" s="9">
        <v>1181.6003659002531</v>
      </c>
      <c r="B116">
        <v>118</v>
      </c>
      <c r="C116" s="14">
        <v>1.6683806665241718</v>
      </c>
      <c r="D116" s="14">
        <v>10.01476002857089</v>
      </c>
      <c r="E116" s="14">
        <v>11.502979882061481</v>
      </c>
      <c r="F116" s="5">
        <v>525</v>
      </c>
      <c r="G116" s="5">
        <v>525</v>
      </c>
      <c r="H116" s="4">
        <v>3490.7457152126126</v>
      </c>
      <c r="I116" s="4">
        <v>2918.3475656063151</v>
      </c>
      <c r="J116" s="4">
        <v>111.62831607729063</v>
      </c>
      <c r="K116" s="4">
        <v>84.874505195212166</v>
      </c>
      <c r="L116" s="4">
        <v>29.336759372365812</v>
      </c>
      <c r="M116" s="4">
        <v>46.714869712883136</v>
      </c>
      <c r="N116" s="4">
        <v>10162.563846123712</v>
      </c>
      <c r="O116" s="4">
        <v>406.50255384494852</v>
      </c>
      <c r="P116" s="4">
        <v>10082.614042171723</v>
      </c>
      <c r="Q116" s="4">
        <v>403.30456168686891</v>
      </c>
    </row>
    <row r="117" spans="1:17">
      <c r="A117" s="9">
        <v>1191.6445957992496</v>
      </c>
      <c r="B117">
        <v>119</v>
      </c>
      <c r="C117" s="14">
        <v>-1.7357764765620232</v>
      </c>
      <c r="D117" s="14">
        <v>15.321691986173391</v>
      </c>
      <c r="E117" s="14">
        <v>16.107647214084864</v>
      </c>
      <c r="F117" s="5">
        <v>525</v>
      </c>
      <c r="G117" s="5">
        <v>525</v>
      </c>
      <c r="H117" s="4">
        <v>3526.5982962361368</v>
      </c>
      <c r="I117" s="4">
        <v>2918.3475656063151</v>
      </c>
      <c r="J117" s="4">
        <v>113.0684601025817</v>
      </c>
      <c r="K117" s="4">
        <v>84.874505195212166</v>
      </c>
      <c r="L117" s="4">
        <v>29.61820089678632</v>
      </c>
      <c r="M117" s="4">
        <v>49.533681223388221</v>
      </c>
      <c r="N117" s="4">
        <v>10269.233567651056</v>
      </c>
      <c r="O117" s="4">
        <v>410.76934270604221</v>
      </c>
      <c r="P117" s="4">
        <v>10188.480225307147</v>
      </c>
      <c r="Q117" s="4">
        <v>407.53920901228582</v>
      </c>
    </row>
    <row r="118" spans="1:17">
      <c r="A118" s="9">
        <v>1201.4589362984361</v>
      </c>
      <c r="B118">
        <v>120</v>
      </c>
      <c r="C118" s="14">
        <v>3.4369125962257385</v>
      </c>
      <c r="D118" s="14">
        <v>17.558845970779657</v>
      </c>
      <c r="E118" s="14">
        <v>18.323626276105642</v>
      </c>
      <c r="F118" s="5">
        <v>525</v>
      </c>
      <c r="G118" s="5">
        <v>525</v>
      </c>
      <c r="H118" s="4">
        <v>3550.1348256566243</v>
      </c>
      <c r="I118" s="4">
        <v>2918.3475656063151</v>
      </c>
      <c r="J118" s="4">
        <v>113.90982417857941</v>
      </c>
      <c r="K118" s="4">
        <v>84.874505195212166</v>
      </c>
      <c r="L118" s="4">
        <v>30.437603035224893</v>
      </c>
      <c r="M118" s="4">
        <v>54.19154413971745</v>
      </c>
      <c r="N118" s="4">
        <v>10373.461863752416</v>
      </c>
      <c r="O118" s="4">
        <v>414.93847455009666</v>
      </c>
      <c r="P118" s="4">
        <v>10291.923374168573</v>
      </c>
      <c r="Q118" s="4">
        <v>411.67693496674286</v>
      </c>
    </row>
    <row r="119" spans="1:17">
      <c r="A119" s="9">
        <v>1211.4333444987305</v>
      </c>
      <c r="B119">
        <v>121</v>
      </c>
      <c r="C119" s="14">
        <v>6.242551002651453</v>
      </c>
      <c r="D119" s="14">
        <v>19.419859442859888</v>
      </c>
      <c r="E119" s="14">
        <v>20.479395799338818</v>
      </c>
      <c r="F119" s="5">
        <v>525</v>
      </c>
      <c r="G119" s="5">
        <v>525</v>
      </c>
      <c r="H119" s="4">
        <v>3562.3051222258018</v>
      </c>
      <c r="I119" s="4">
        <v>2918.3475656063151</v>
      </c>
      <c r="J119" s="4">
        <v>114.10213118477429</v>
      </c>
      <c r="K119" s="4">
        <v>84.874505195212166</v>
      </c>
      <c r="L119" s="4">
        <v>31.876424335007012</v>
      </c>
      <c r="M119" s="4">
        <v>60.072766834147018</v>
      </c>
      <c r="N119" s="4">
        <v>10479.390078839542</v>
      </c>
      <c r="O119" s="4">
        <v>419.17560315358173</v>
      </c>
      <c r="P119" s="4">
        <v>10397.053636599676</v>
      </c>
      <c r="Q119" s="4">
        <v>415.882145463987</v>
      </c>
    </row>
    <row r="120" spans="1:17">
      <c r="A120" s="9">
        <v>1221.3367216029728</v>
      </c>
      <c r="B120">
        <v>122</v>
      </c>
      <c r="C120" s="14">
        <v>-8.1919135525822639</v>
      </c>
      <c r="D120" s="14">
        <v>14.965601544827223</v>
      </c>
      <c r="E120" s="14">
        <v>26.504311989992857</v>
      </c>
      <c r="F120" s="5">
        <v>525</v>
      </c>
      <c r="G120" s="5">
        <v>525</v>
      </c>
      <c r="H120" s="4">
        <v>3584.4639105582328</v>
      </c>
      <c r="I120" s="4">
        <v>2918.3475656063151</v>
      </c>
      <c r="J120" s="4">
        <v>115.09647149838926</v>
      </c>
      <c r="K120" s="4">
        <v>84.874505195212166</v>
      </c>
      <c r="L120" s="4">
        <v>32.828503478593376</v>
      </c>
      <c r="M120" s="4">
        <v>66.68232451936106</v>
      </c>
      <c r="N120" s="4">
        <v>10584.563943686595</v>
      </c>
      <c r="O120" s="4">
        <v>423.38255774746386</v>
      </c>
      <c r="P120" s="4">
        <v>10501.43523127839</v>
      </c>
      <c r="Q120" s="4">
        <v>420.05740925113554</v>
      </c>
    </row>
    <row r="121" spans="1:17">
      <c r="A121" s="9">
        <v>1231.347735297174</v>
      </c>
      <c r="B121">
        <v>123</v>
      </c>
      <c r="C121" s="14">
        <v>-0.75306147336959839</v>
      </c>
      <c r="D121" s="14">
        <v>6.0254761949181557</v>
      </c>
      <c r="E121" s="14">
        <v>8.064164686948061</v>
      </c>
      <c r="F121" s="5">
        <v>525</v>
      </c>
      <c r="G121" s="5">
        <v>525</v>
      </c>
      <c r="H121" s="4">
        <v>3632.1212213453146</v>
      </c>
      <c r="I121" s="4">
        <v>2924.1042392938552</v>
      </c>
      <c r="J121" s="4">
        <v>119.37284123846615</v>
      </c>
      <c r="K121" s="4">
        <v>84.912394159325956</v>
      </c>
      <c r="L121" s="4">
        <v>32.975377910296118</v>
      </c>
      <c r="M121" s="4">
        <v>70.77345857903525</v>
      </c>
      <c r="N121" s="4">
        <v>10690.880909119012</v>
      </c>
      <c r="O121" s="4">
        <v>427.63523636476054</v>
      </c>
      <c r="P121" s="4">
        <v>10606.951315615272</v>
      </c>
      <c r="Q121" s="4">
        <v>424.27805262461078</v>
      </c>
    </row>
    <row r="122" spans="1:17">
      <c r="A122" s="9">
        <v>1241.3010312007464</v>
      </c>
      <c r="B122">
        <v>124</v>
      </c>
      <c r="C122" s="14">
        <v>2.5425825268030167</v>
      </c>
      <c r="D122" s="14">
        <v>5.7762810029089451</v>
      </c>
      <c r="E122" s="14">
        <v>7.3377747088670731</v>
      </c>
      <c r="F122" s="5">
        <v>525</v>
      </c>
      <c r="G122" s="5">
        <v>525</v>
      </c>
      <c r="H122" s="4">
        <v>3685.525891266072</v>
      </c>
      <c r="I122" s="4">
        <v>2980.6478452988117</v>
      </c>
      <c r="J122" s="4">
        <v>121.83062051010239</v>
      </c>
      <c r="K122" s="4">
        <v>85.828488802217777</v>
      </c>
      <c r="L122" s="4">
        <v>32.975377910296118</v>
      </c>
      <c r="M122" s="4">
        <v>70.772715452739774</v>
      </c>
      <c r="N122" s="4">
        <v>10796.584911614951</v>
      </c>
      <c r="O122" s="4">
        <v>431.86339646459805</v>
      </c>
      <c r="P122" s="4">
        <v>10711.859054438924</v>
      </c>
      <c r="Q122" s="4">
        <v>428.47436217755688</v>
      </c>
    </row>
    <row r="123" spans="1:17">
      <c r="A123" s="9">
        <v>1251.4720302990181</v>
      </c>
      <c r="B123">
        <v>125</v>
      </c>
      <c r="C123" s="14">
        <v>9.9995370022952557</v>
      </c>
      <c r="D123" s="14">
        <v>8.6211785674095154</v>
      </c>
      <c r="E123" s="14">
        <v>8.6322086863219738</v>
      </c>
      <c r="F123" s="5">
        <v>525</v>
      </c>
      <c r="G123" s="5">
        <v>525</v>
      </c>
      <c r="H123" s="4">
        <v>3726.6940873613967</v>
      </c>
      <c r="I123" s="4">
        <v>3015.7234877517153</v>
      </c>
      <c r="J123" s="4">
        <v>122.35765139750868</v>
      </c>
      <c r="K123" s="4">
        <v>85.99719938553902</v>
      </c>
      <c r="L123" s="4">
        <v>33.033177096785977</v>
      </c>
      <c r="M123" s="4">
        <v>70.812758453469286</v>
      </c>
      <c r="N123" s="4">
        <v>10904.600922038597</v>
      </c>
      <c r="O123" s="4">
        <v>436.18403688154388</v>
      </c>
      <c r="P123" s="4">
        <v>10819.061384934708</v>
      </c>
      <c r="Q123" s="4">
        <v>432.76245539738824</v>
      </c>
    </row>
    <row r="124" spans="1:17">
      <c r="A124" s="9">
        <v>1261.358495899392</v>
      </c>
      <c r="B124">
        <v>126</v>
      </c>
      <c r="C124" s="14">
        <v>9.9418835714459419</v>
      </c>
      <c r="D124" s="14">
        <v>8.1681374460458755</v>
      </c>
      <c r="E124" s="14">
        <v>9.0319465845823288</v>
      </c>
      <c r="F124" s="5">
        <v>525</v>
      </c>
      <c r="G124" s="5">
        <v>525</v>
      </c>
      <c r="H124" s="4">
        <v>3726.6940873613967</v>
      </c>
      <c r="I124" s="4">
        <v>3015.7234877517153</v>
      </c>
      <c r="J124" s="4">
        <v>122.35765139750868</v>
      </c>
      <c r="K124" s="4">
        <v>85.99719938553902</v>
      </c>
      <c r="L124" s="4">
        <v>33.657543004716139</v>
      </c>
      <c r="M124" s="4">
        <v>71.136224065795744</v>
      </c>
      <c r="N124" s="4">
        <v>11009.595186714567</v>
      </c>
      <c r="O124" s="4">
        <v>440.38380746858269</v>
      </c>
      <c r="P124" s="4">
        <v>10923.264732362648</v>
      </c>
      <c r="Q124" s="4">
        <v>436.93058929450586</v>
      </c>
    </row>
    <row r="125" spans="1:17">
      <c r="A125" s="9">
        <v>1271.2645537971712</v>
      </c>
      <c r="B125">
        <v>127</v>
      </c>
      <c r="C125" s="14">
        <v>3.963449876755476</v>
      </c>
      <c r="D125" s="14">
        <v>5.7056644931435585</v>
      </c>
      <c r="E125" s="14">
        <v>11.495940014719963</v>
      </c>
      <c r="F125" s="5">
        <v>525</v>
      </c>
      <c r="G125" s="5">
        <v>525</v>
      </c>
      <c r="H125" s="4">
        <v>3769.2347726580183</v>
      </c>
      <c r="I125" s="4">
        <v>3025.4905193944733</v>
      </c>
      <c r="J125" s="4">
        <v>123.03095193060625</v>
      </c>
      <c r="K125" s="4">
        <v>86.071895543854254</v>
      </c>
      <c r="L125" s="4">
        <v>33.694140123847376</v>
      </c>
      <c r="M125" s="4">
        <v>71.811581053263438</v>
      </c>
      <c r="N125" s="4">
        <v>11114.797521588982</v>
      </c>
      <c r="O125" s="4">
        <v>444.59190086355932</v>
      </c>
      <c r="P125" s="4">
        <v>11027.674582605241</v>
      </c>
      <c r="Q125" s="4">
        <v>441.10698330420956</v>
      </c>
    </row>
    <row r="126" spans="1:17">
      <c r="A126" s="9">
        <v>1281.194026099854</v>
      </c>
      <c r="B126">
        <v>128</v>
      </c>
      <c r="C126" s="14">
        <v>0.26910873129963875</v>
      </c>
      <c r="D126" s="14">
        <v>4.3078825809061527</v>
      </c>
      <c r="E126" s="14">
        <v>6.7297020927071571</v>
      </c>
      <c r="F126" s="5">
        <v>525</v>
      </c>
      <c r="G126" s="5">
        <v>525</v>
      </c>
      <c r="H126" s="4">
        <v>3822.4509712397548</v>
      </c>
      <c r="I126" s="4">
        <v>3065.4296398044171</v>
      </c>
      <c r="J126" s="4">
        <v>125.39293884465692</v>
      </c>
      <c r="K126" s="4">
        <v>87.037989694900446</v>
      </c>
      <c r="L126" s="4">
        <v>33.694140123847376</v>
      </c>
      <c r="M126" s="4">
        <v>71.964275352355429</v>
      </c>
      <c r="N126" s="4">
        <v>11220.248517443473</v>
      </c>
      <c r="O126" s="4">
        <v>448.80994069773902</v>
      </c>
      <c r="P126" s="4">
        <v>11132.331220675518</v>
      </c>
      <c r="Q126" s="4">
        <v>445.29324882702065</v>
      </c>
    </row>
    <row r="127" spans="1:17">
      <c r="A127" s="9">
        <v>1291.21895009945</v>
      </c>
      <c r="B127">
        <v>129</v>
      </c>
      <c r="C127" s="14">
        <v>3.7086815573275089</v>
      </c>
      <c r="D127" s="14">
        <v>5.9420387260615826</v>
      </c>
      <c r="E127" s="14">
        <v>8.6481001228094101</v>
      </c>
      <c r="F127" s="5">
        <v>525</v>
      </c>
      <c r="G127" s="5">
        <v>525</v>
      </c>
      <c r="H127" s="4">
        <v>3876.1851205042612</v>
      </c>
      <c r="I127" s="4">
        <v>3116.7469653110043</v>
      </c>
      <c r="J127" s="4">
        <v>127.78038583939232</v>
      </c>
      <c r="K127" s="4">
        <v>88.238879532159487</v>
      </c>
      <c r="L127" s="4">
        <v>33.694140123847376</v>
      </c>
      <c r="M127" s="4">
        <v>71.968949448059135</v>
      </c>
      <c r="N127" s="4">
        <v>11326.713210319183</v>
      </c>
      <c r="O127" s="4">
        <v>453.06852841276742</v>
      </c>
      <c r="P127" s="4">
        <v>11237.993919631261</v>
      </c>
      <c r="Q127" s="4">
        <v>449.51975678525037</v>
      </c>
    </row>
    <row r="128" spans="1:17">
      <c r="A128" s="9">
        <v>1301.2994751001411</v>
      </c>
      <c r="B128">
        <v>130</v>
      </c>
      <c r="C128" s="14">
        <v>4.3761349283158779</v>
      </c>
      <c r="D128" s="14">
        <v>4.5456526800990105</v>
      </c>
      <c r="E128" s="14">
        <v>7.951812818646431</v>
      </c>
      <c r="F128" s="5">
        <v>525</v>
      </c>
      <c r="G128" s="5">
        <v>525</v>
      </c>
      <c r="H128" s="4">
        <v>3930.1137917711985</v>
      </c>
      <c r="I128" s="4">
        <v>3164.2968226328853</v>
      </c>
      <c r="J128" s="4">
        <v>129.59070285899807</v>
      </c>
      <c r="K128" s="4">
        <v>89.120215467990647</v>
      </c>
      <c r="L128" s="4">
        <v>33.694140123847376</v>
      </c>
      <c r="M128" s="4">
        <v>71.98233679492256</v>
      </c>
      <c r="N128" s="4">
        <v>11433.768385826523</v>
      </c>
      <c r="O128" s="4">
        <v>457.35073543306095</v>
      </c>
      <c r="P128" s="4">
        <v>11344.242653138544</v>
      </c>
      <c r="Q128" s="4">
        <v>453.76970612554169</v>
      </c>
    </row>
    <row r="129" spans="1:17">
      <c r="A129" s="9">
        <v>1311.2933713002785</v>
      </c>
      <c r="B129">
        <v>131</v>
      </c>
      <c r="C129" s="14">
        <v>0.67146765068173409</v>
      </c>
      <c r="D129" s="14">
        <v>3.759996872395277</v>
      </c>
      <c r="E129" s="14">
        <v>18.536263983696699</v>
      </c>
      <c r="F129" s="5">
        <v>525</v>
      </c>
      <c r="G129" s="5">
        <v>525</v>
      </c>
      <c r="H129" s="4">
        <v>3983.6549013253516</v>
      </c>
      <c r="I129" s="4">
        <v>3198.8300775991106</v>
      </c>
      <c r="J129" s="4">
        <v>132.08662178513922</v>
      </c>
      <c r="K129" s="4">
        <v>90.011465554733945</v>
      </c>
      <c r="L129" s="4">
        <v>33.694140123847376</v>
      </c>
      <c r="M129" s="4">
        <v>72.649586506214959</v>
      </c>
      <c r="N129" s="4">
        <v>11539.903563471982</v>
      </c>
      <c r="O129" s="4">
        <v>461.59614253887929</v>
      </c>
      <c r="P129" s="4">
        <v>11449.578319087994</v>
      </c>
      <c r="Q129" s="4">
        <v>457.98313276351962</v>
      </c>
    </row>
    <row r="130" spans="1:17">
      <c r="A130" s="9">
        <v>1321.1664245002512</v>
      </c>
      <c r="B130">
        <v>132</v>
      </c>
      <c r="C130" s="14">
        <v>-2.1815570071339607</v>
      </c>
      <c r="D130" s="14">
        <v>2.0598697476089001</v>
      </c>
      <c r="E130" s="14">
        <v>6.5914577804505825</v>
      </c>
      <c r="F130" s="5">
        <v>525</v>
      </c>
      <c r="G130" s="5">
        <v>525</v>
      </c>
      <c r="H130" s="4">
        <v>4036.7104699905876</v>
      </c>
      <c r="I130" s="4">
        <v>3234.1426365499096</v>
      </c>
      <c r="J130" s="4">
        <v>135.75942306951245</v>
      </c>
      <c r="K130" s="4">
        <v>91.3755515223027</v>
      </c>
      <c r="L130" s="4">
        <v>33.694140123847376</v>
      </c>
      <c r="M130" s="4">
        <v>73.267912211038436</v>
      </c>
      <c r="N130" s="4">
        <v>11644.755388455693</v>
      </c>
      <c r="O130" s="4">
        <v>465.79021553822764</v>
      </c>
      <c r="P130" s="4">
        <v>11553.640299815706</v>
      </c>
      <c r="Q130" s="4">
        <v>462.14561199262812</v>
      </c>
    </row>
    <row r="131" spans="1:17">
      <c r="A131" s="9">
        <v>1331.3249115999874</v>
      </c>
      <c r="B131">
        <v>133</v>
      </c>
      <c r="C131" s="14">
        <v>1.0268194600939751</v>
      </c>
      <c r="D131" s="14">
        <v>3.7037113681435585</v>
      </c>
      <c r="E131" s="14">
        <v>7.0700864307582378</v>
      </c>
      <c r="F131" s="5">
        <v>525</v>
      </c>
      <c r="G131" s="5">
        <v>525</v>
      </c>
      <c r="H131" s="4">
        <v>4091.2908716823595</v>
      </c>
      <c r="I131" s="4">
        <v>3288.3467607239131</v>
      </c>
      <c r="J131" s="4">
        <v>139.49697387156701</v>
      </c>
      <c r="K131" s="4">
        <v>93.079576692927503</v>
      </c>
      <c r="L131" s="4">
        <v>33.694140123847376</v>
      </c>
      <c r="M131" s="4">
        <v>73.267912211038436</v>
      </c>
      <c r="N131" s="4">
        <v>11752.638521454892</v>
      </c>
      <c r="O131" s="4">
        <v>470.10554085819564</v>
      </c>
      <c r="P131" s="4">
        <v>11660.710753846926</v>
      </c>
      <c r="Q131" s="4">
        <v>466.42843015387689</v>
      </c>
    </row>
    <row r="132" spans="1:17">
      <c r="A132" s="9">
        <v>1341.1432647002496</v>
      </c>
      <c r="B132">
        <v>134</v>
      </c>
      <c r="C132" s="14">
        <v>11.613171547651291</v>
      </c>
      <c r="D132" s="14">
        <v>6.5678209066390991</v>
      </c>
      <c r="E132" s="14">
        <v>18.272669613361359</v>
      </c>
      <c r="F132" s="5">
        <v>525</v>
      </c>
      <c r="G132" s="5">
        <v>525</v>
      </c>
      <c r="H132" s="4">
        <v>4137.4552761766099</v>
      </c>
      <c r="I132" s="4">
        <v>3319.7848427351337</v>
      </c>
      <c r="J132" s="4">
        <v>141.4515206324165</v>
      </c>
      <c r="K132" s="4">
        <v>93.777332483584786</v>
      </c>
      <c r="L132" s="4">
        <v>33.7715495407557</v>
      </c>
      <c r="M132" s="4">
        <v>73.992776341132185</v>
      </c>
      <c r="N132" s="4">
        <v>11856.909431379676</v>
      </c>
      <c r="O132" s="4">
        <v>474.27637725518701</v>
      </c>
      <c r="P132" s="4">
        <v>11764.196195523689</v>
      </c>
      <c r="Q132" s="4">
        <v>470.56784782094735</v>
      </c>
    </row>
    <row r="133" spans="1:17">
      <c r="A133" s="9">
        <v>1351.2028669994056</v>
      </c>
      <c r="B133">
        <v>135</v>
      </c>
      <c r="C133" s="14">
        <v>4.6435254625976086</v>
      </c>
      <c r="D133" s="14">
        <v>7.650031428784132</v>
      </c>
      <c r="E133" s="14">
        <v>18.182934448122978</v>
      </c>
      <c r="F133" s="5">
        <v>525</v>
      </c>
      <c r="G133" s="5">
        <v>525</v>
      </c>
      <c r="H133" s="4">
        <v>4180.9332104929326</v>
      </c>
      <c r="I133" s="4">
        <v>3323.9958880486579</v>
      </c>
      <c r="J133" s="4">
        <v>142.19624289433</v>
      </c>
      <c r="K133" s="4">
        <v>93.789840324536328</v>
      </c>
      <c r="L133" s="4">
        <v>33.895782730885003</v>
      </c>
      <c r="M133" s="4">
        <v>75.694719182023732</v>
      </c>
      <c r="N133" s="4">
        <v>11963.742407796713</v>
      </c>
      <c r="O133" s="4">
        <v>478.54969631186844</v>
      </c>
      <c r="P133" s="4">
        <v>11870.224403756794</v>
      </c>
      <c r="Q133" s="4">
        <v>474.80897615027152</v>
      </c>
    </row>
    <row r="134" spans="1:17">
      <c r="A134" s="9">
        <v>1361.0677139004756</v>
      </c>
      <c r="B134">
        <v>136</v>
      </c>
      <c r="C134" s="14">
        <v>4.2787508107721806</v>
      </c>
      <c r="D134" s="14">
        <v>3.820224292576313</v>
      </c>
      <c r="E134" s="14">
        <v>14.882890786975622</v>
      </c>
      <c r="F134" s="5">
        <v>525</v>
      </c>
      <c r="G134" s="5">
        <v>525</v>
      </c>
      <c r="H134" s="4">
        <v>4233.6873961280635</v>
      </c>
      <c r="I134" s="4">
        <v>3334.8889078008069</v>
      </c>
      <c r="J134" s="4">
        <v>143.72709919908962</v>
      </c>
      <c r="K134" s="4">
        <v>93.872077981035332</v>
      </c>
      <c r="L134" s="4">
        <v>33.895782730885003</v>
      </c>
      <c r="M134" s="4">
        <v>76.89238439385089</v>
      </c>
      <c r="N134" s="4">
        <v>12068.507081886077</v>
      </c>
      <c r="O134" s="4">
        <v>482.74028327544301</v>
      </c>
      <c r="P134" s="4">
        <v>11974.199890094073</v>
      </c>
      <c r="Q134" s="4">
        <v>478.96799560376257</v>
      </c>
    </row>
    <row r="135" spans="1:17">
      <c r="A135" s="9">
        <v>1370.9560681990133</v>
      </c>
      <c r="B135">
        <v>137</v>
      </c>
      <c r="C135" s="14">
        <v>5.6854639202356339</v>
      </c>
      <c r="D135" s="14">
        <v>3.1286295503377914</v>
      </c>
      <c r="E135" s="14">
        <v>19.01070699095726</v>
      </c>
      <c r="F135" s="5">
        <v>525</v>
      </c>
      <c r="G135" s="5">
        <v>525</v>
      </c>
      <c r="H135" s="4">
        <v>4286.5415344972935</v>
      </c>
      <c r="I135" s="4">
        <v>3353.0798480538974</v>
      </c>
      <c r="J135" s="4">
        <v>145.72061610199216</v>
      </c>
      <c r="K135" s="4">
        <v>94.146492745977895</v>
      </c>
      <c r="L135" s="4">
        <v>33.895782730885003</v>
      </c>
      <c r="M135" s="4">
        <v>77.934875353539255</v>
      </c>
      <c r="N135" s="4">
        <v>12173.521404536546</v>
      </c>
      <c r="O135" s="4">
        <v>486.94085618146181</v>
      </c>
      <c r="P135" s="4">
        <v>12078.42314440066</v>
      </c>
      <c r="Q135" s="4">
        <v>483.13692577602603</v>
      </c>
    </row>
    <row r="136" spans="1:17">
      <c r="A136" s="9">
        <v>1381.0571187003272</v>
      </c>
      <c r="B136">
        <v>138</v>
      </c>
      <c r="C136" s="14">
        <v>4.2571601457893848</v>
      </c>
      <c r="D136" s="14">
        <v>0.62752291560173035</v>
      </c>
      <c r="E136" s="14">
        <v>20.236129965633154</v>
      </c>
      <c r="F136" s="5">
        <v>525</v>
      </c>
      <c r="G136" s="5">
        <v>525</v>
      </c>
      <c r="H136" s="4">
        <v>4340.5330983198328</v>
      </c>
      <c r="I136" s="4">
        <v>3371.6581207295731</v>
      </c>
      <c r="J136" s="4">
        <v>148.19089528925466</v>
      </c>
      <c r="K136" s="4">
        <v>94.525608642789862</v>
      </c>
      <c r="L136" s="4">
        <v>33.895782730885003</v>
      </c>
      <c r="M136" s="4">
        <v>79.323771970094811</v>
      </c>
      <c r="N136" s="4">
        <v>12280.7945608605</v>
      </c>
      <c r="O136" s="4">
        <v>491.23178243441993</v>
      </c>
      <c r="P136" s="4">
        <v>12184.888216684509</v>
      </c>
      <c r="Q136" s="4">
        <v>487.39552866737995</v>
      </c>
    </row>
    <row r="137" spans="1:17">
      <c r="A137" s="9">
        <v>1391.0771985015699</v>
      </c>
      <c r="B137">
        <v>139</v>
      </c>
      <c r="C137" s="14">
        <v>6.3727173022925854</v>
      </c>
      <c r="D137" s="14">
        <v>1.5684321522712708</v>
      </c>
      <c r="E137" s="14">
        <v>15.731107443571091</v>
      </c>
      <c r="F137" s="5">
        <v>525</v>
      </c>
      <c r="G137" s="5">
        <v>525</v>
      </c>
      <c r="H137" s="4">
        <v>4394.0746463017376</v>
      </c>
      <c r="I137" s="4">
        <v>3394.0323791944938</v>
      </c>
      <c r="J137" s="4">
        <v>150.75743181015486</v>
      </c>
      <c r="K137" s="4">
        <v>95.040367424744517</v>
      </c>
      <c r="L137" s="4">
        <v>33.895782730885003</v>
      </c>
      <c r="M137" s="4">
        <v>80.373148473401514</v>
      </c>
      <c r="N137" s="4">
        <v>12387.207808349698</v>
      </c>
      <c r="O137" s="4">
        <v>495.48831233398784</v>
      </c>
      <c r="P137" s="4">
        <v>12290.499857789606</v>
      </c>
      <c r="Q137" s="4">
        <v>491.61999431158381</v>
      </c>
    </row>
    <row r="138" spans="1:17">
      <c r="A138" s="9">
        <v>1401.0651887014326</v>
      </c>
      <c r="B138">
        <v>140</v>
      </c>
      <c r="C138" s="14">
        <v>7.6839271932840347</v>
      </c>
      <c r="D138" s="14">
        <v>1.5199442394077778</v>
      </c>
      <c r="E138" s="14">
        <v>16.436552349478006</v>
      </c>
      <c r="F138" s="5">
        <v>525</v>
      </c>
      <c r="G138" s="5">
        <v>525</v>
      </c>
      <c r="H138" s="4">
        <v>4447.3591596063379</v>
      </c>
      <c r="I138" s="4">
        <v>3417.8628811943136</v>
      </c>
      <c r="J138" s="4">
        <v>152.73628264058632</v>
      </c>
      <c r="K138" s="4">
        <v>95.553184878442877</v>
      </c>
      <c r="L138" s="4">
        <v>33.895782730885003</v>
      </c>
      <c r="M138" s="4">
        <v>81.176389927207836</v>
      </c>
      <c r="N138" s="4">
        <v>12493.28026427224</v>
      </c>
      <c r="O138" s="4">
        <v>499.73121057088946</v>
      </c>
      <c r="P138" s="4">
        <v>12395.773274496158</v>
      </c>
      <c r="Q138" s="4">
        <v>495.8309309798459</v>
      </c>
    </row>
    <row r="139" spans="1:17">
      <c r="A139" s="9">
        <v>1411.0565628013278</v>
      </c>
      <c r="B139">
        <v>141</v>
      </c>
      <c r="C139" s="14">
        <v>9.5026655122637749</v>
      </c>
      <c r="D139" s="14">
        <v>3.2048153690993786</v>
      </c>
      <c r="E139" s="14">
        <v>17.162944469600916</v>
      </c>
      <c r="F139" s="5">
        <v>525</v>
      </c>
      <c r="G139" s="5">
        <v>525</v>
      </c>
      <c r="H139" s="4">
        <v>4495.4050387661664</v>
      </c>
      <c r="I139" s="4">
        <v>3438.7486165032951</v>
      </c>
      <c r="J139" s="4">
        <v>154.59266541800253</v>
      </c>
      <c r="K139" s="4">
        <v>95.945671022379315</v>
      </c>
      <c r="L139" s="4">
        <v>33.922097279254771</v>
      </c>
      <c r="M139" s="4">
        <v>82.138727378393867</v>
      </c>
      <c r="N139" s="4">
        <v>12599.388657213127</v>
      </c>
      <c r="O139" s="4">
        <v>503.97554628852498</v>
      </c>
      <c r="P139" s="4">
        <v>12501.082357509053</v>
      </c>
      <c r="Q139" s="4">
        <v>500.04329430036171</v>
      </c>
    </row>
    <row r="140" spans="1:17">
      <c r="A140" s="9">
        <v>1420.9135012984918</v>
      </c>
      <c r="B140">
        <v>142</v>
      </c>
      <c r="C140" s="14">
        <v>11.380355525761843</v>
      </c>
      <c r="D140" s="14">
        <v>4.0139807388186455</v>
      </c>
      <c r="E140" s="14">
        <v>14.654391445219517</v>
      </c>
      <c r="F140" s="5">
        <v>525</v>
      </c>
      <c r="G140" s="5">
        <v>525</v>
      </c>
      <c r="H140" s="4">
        <v>4529.6987087744792</v>
      </c>
      <c r="I140" s="4">
        <v>3457.7535261435041</v>
      </c>
      <c r="J140" s="4">
        <v>155.0945649322538</v>
      </c>
      <c r="K140" s="4">
        <v>96.223814333214762</v>
      </c>
      <c r="L140" s="4">
        <v>34.071551426253791</v>
      </c>
      <c r="M140" s="4">
        <v>83.032996022182019</v>
      </c>
      <c r="N140" s="4">
        <v>12704.069344053009</v>
      </c>
      <c r="O140" s="4">
        <v>508.16277376212025</v>
      </c>
      <c r="P140" s="4">
        <v>12604.974489269161</v>
      </c>
      <c r="Q140" s="4">
        <v>504.19897957076603</v>
      </c>
    </row>
    <row r="141" spans="1:17">
      <c r="A141" s="9">
        <v>1431.0346525999591</v>
      </c>
      <c r="B141">
        <v>143</v>
      </c>
      <c r="C141" s="14">
        <v>16.454214788973331</v>
      </c>
      <c r="D141" s="14">
        <v>5.4274714551866055</v>
      </c>
      <c r="E141" s="14">
        <v>15.675530582666397</v>
      </c>
      <c r="F141" s="5">
        <v>525</v>
      </c>
      <c r="G141" s="5">
        <v>525</v>
      </c>
      <c r="H141" s="4">
        <v>4550.7026901621175</v>
      </c>
      <c r="I141" s="4">
        <v>3474.7421839827248</v>
      </c>
      <c r="J141" s="4">
        <v>155.32415762566555</v>
      </c>
      <c r="K141" s="4">
        <v>96.409515874211792</v>
      </c>
      <c r="L141" s="4">
        <v>34.727210364620092</v>
      </c>
      <c r="M141" s="4">
        <v>83.924309216106323</v>
      </c>
      <c r="N141" s="4">
        <v>12811.555970874591</v>
      </c>
      <c r="O141" s="4">
        <v>512.46223883498351</v>
      </c>
      <c r="P141" s="4">
        <v>12711.651423986626</v>
      </c>
      <c r="Q141" s="4">
        <v>508.46605695946459</v>
      </c>
    </row>
    <row r="142" spans="1:17">
      <c r="A142" s="9">
        <v>1440.8878965997767</v>
      </c>
      <c r="B142">
        <v>144</v>
      </c>
      <c r="C142" s="14">
        <v>14.230742678046227</v>
      </c>
      <c r="D142" s="14">
        <v>7.2777134366333485</v>
      </c>
      <c r="E142" s="14">
        <v>16.324634570628405</v>
      </c>
      <c r="F142" s="5">
        <v>525</v>
      </c>
      <c r="G142" s="5">
        <v>525</v>
      </c>
      <c r="H142" s="4">
        <v>4559.6176463521742</v>
      </c>
      <c r="I142" s="4">
        <v>3483.4955030633491</v>
      </c>
      <c r="J142" s="4">
        <v>155.37311284623848</v>
      </c>
      <c r="K142" s="4">
        <v>96.45758348746773</v>
      </c>
      <c r="L142" s="4">
        <v>35.803240111072917</v>
      </c>
      <c r="M142" s="4">
        <v>85.101884178115185</v>
      </c>
      <c r="N142" s="4">
        <v>12916.197422152654</v>
      </c>
      <c r="O142" s="4">
        <v>516.64789688610597</v>
      </c>
      <c r="P142" s="4">
        <v>12815.504615744703</v>
      </c>
      <c r="Q142" s="4">
        <v>512.62018462978767</v>
      </c>
    </row>
    <row r="143" spans="1:17">
      <c r="A143" s="9">
        <v>1451.0912013995294</v>
      </c>
      <c r="B143">
        <v>145</v>
      </c>
      <c r="C143" s="14">
        <v>9.2511623166501522</v>
      </c>
      <c r="D143" s="14">
        <v>5.2186376415193081</v>
      </c>
      <c r="E143" s="14">
        <v>14.914603158831596</v>
      </c>
      <c r="F143" s="5">
        <v>525</v>
      </c>
      <c r="G143" s="5">
        <v>525</v>
      </c>
      <c r="H143" s="4">
        <v>4581.2731517000893</v>
      </c>
      <c r="I143" s="4">
        <v>3493.5378893891084</v>
      </c>
      <c r="J143" s="4">
        <v>155.49956832617895</v>
      </c>
      <c r="K143" s="4">
        <v>96.516225147506091</v>
      </c>
      <c r="L143" s="4">
        <v>36.213734325169817</v>
      </c>
      <c r="M143" s="4">
        <v>86.237968200934105</v>
      </c>
      <c r="N143" s="4">
        <v>13024.556519126028</v>
      </c>
      <c r="O143" s="4">
        <v>520.98226076504091</v>
      </c>
      <c r="P143" s="4">
        <v>12923.047448334097</v>
      </c>
      <c r="Q143" s="4">
        <v>516.92189793336343</v>
      </c>
    </row>
    <row r="144" spans="1:17">
      <c r="A144" s="9">
        <v>1460.8989572975981</v>
      </c>
      <c r="B144">
        <v>146</v>
      </c>
      <c r="C144" s="14">
        <v>8.1842062994837761</v>
      </c>
      <c r="D144" s="14">
        <v>6.0704241506755352</v>
      </c>
      <c r="E144" s="14">
        <v>14.81729419901967</v>
      </c>
      <c r="F144" s="5">
        <v>525</v>
      </c>
      <c r="G144" s="5">
        <v>525</v>
      </c>
      <c r="H144" s="4">
        <v>4623.1892394885235</v>
      </c>
      <c r="I144" s="4">
        <v>3506.8871299993916</v>
      </c>
      <c r="J144" s="4">
        <v>155.82867515865269</v>
      </c>
      <c r="K144" s="4">
        <v>96.621037560233034</v>
      </c>
      <c r="L144" s="4">
        <v>36.238600759950344</v>
      </c>
      <c r="M144" s="4">
        <v>87.136556010285943</v>
      </c>
      <c r="N144" s="4">
        <v>13128.714886763519</v>
      </c>
      <c r="O144" s="4">
        <v>525.1485954705405</v>
      </c>
      <c r="P144" s="4">
        <v>13026.421195499741</v>
      </c>
      <c r="Q144" s="4">
        <v>521.05684781998923</v>
      </c>
    </row>
    <row r="145" spans="1:17">
      <c r="A145" s="9">
        <v>1470.9281531004383</v>
      </c>
      <c r="B145">
        <v>147</v>
      </c>
      <c r="C145" s="14">
        <v>6.6727695986628532</v>
      </c>
      <c r="D145" s="14">
        <v>4.7132923267781734</v>
      </c>
      <c r="E145" s="14">
        <v>12.061883136630058</v>
      </c>
      <c r="F145" s="5">
        <v>525</v>
      </c>
      <c r="G145" s="5">
        <v>525</v>
      </c>
      <c r="H145" s="4">
        <v>4682.7489527232865</v>
      </c>
      <c r="I145" s="4">
        <v>3524.8286161539063</v>
      </c>
      <c r="J145" s="4">
        <v>157.12777453483326</v>
      </c>
      <c r="K145" s="4">
        <v>96.777017357896014</v>
      </c>
      <c r="L145" s="4">
        <v>36.234875983701897</v>
      </c>
      <c r="M145" s="4">
        <v>87.785442746931565</v>
      </c>
      <c r="N145" s="4">
        <v>13235.224946189681</v>
      </c>
      <c r="O145" s="4">
        <v>529.40899784758699</v>
      </c>
      <c r="P145" s="4">
        <v>13132.128919261677</v>
      </c>
      <c r="Q145" s="4">
        <v>525.28515677046664</v>
      </c>
    </row>
    <row r="146" spans="1:17">
      <c r="A146" s="9">
        <v>1480.8330473998008</v>
      </c>
      <c r="B146">
        <v>148</v>
      </c>
      <c r="C146" s="14">
        <v>4.6133036725223064</v>
      </c>
      <c r="D146" s="14">
        <v>5.4322894662618637</v>
      </c>
      <c r="E146" s="14">
        <v>5.3536958061158657</v>
      </c>
      <c r="F146" s="5">
        <v>525</v>
      </c>
      <c r="G146" s="5">
        <v>525</v>
      </c>
      <c r="H146" s="4">
        <v>4735.6587667038484</v>
      </c>
      <c r="I146" s="4">
        <v>3567.9191860657074</v>
      </c>
      <c r="J146" s="4">
        <v>158.52569744641889</v>
      </c>
      <c r="K146" s="4">
        <v>97.99802060094396</v>
      </c>
      <c r="L146" s="4">
        <v>36.234875983701897</v>
      </c>
      <c r="M146" s="4">
        <v>87.919060104387526</v>
      </c>
      <c r="N146" s="4">
        <v>13340.41492364891</v>
      </c>
      <c r="O146" s="4">
        <v>533.61659694595619</v>
      </c>
      <c r="P146" s="4">
        <v>13236.526505176957</v>
      </c>
      <c r="Q146" s="4">
        <v>529.46106020707782</v>
      </c>
    </row>
    <row r="147" spans="1:17">
      <c r="A147" s="9">
        <v>1490.8154651005259</v>
      </c>
      <c r="B147">
        <v>149</v>
      </c>
      <c r="C147" s="14">
        <v>3.9815314114093781</v>
      </c>
      <c r="D147" s="14">
        <v>5.0132619217038155</v>
      </c>
      <c r="E147" s="14">
        <v>4.1491338983178139</v>
      </c>
      <c r="F147" s="5">
        <v>525</v>
      </c>
      <c r="G147" s="5">
        <v>525</v>
      </c>
      <c r="H147" s="4">
        <v>4789.0498566720507</v>
      </c>
      <c r="I147" s="4">
        <v>3621.2876160799806</v>
      </c>
      <c r="J147" s="4">
        <v>160.25551717599905</v>
      </c>
      <c r="K147" s="4">
        <v>99.60596055151639</v>
      </c>
      <c r="L147" s="4">
        <v>36.234875983701897</v>
      </c>
      <c r="M147" s="4">
        <v>87.919060104387526</v>
      </c>
      <c r="N147" s="4">
        <v>13446.428199630611</v>
      </c>
      <c r="O147" s="4">
        <v>537.85712798522422</v>
      </c>
      <c r="P147" s="4">
        <v>13341.7411877426</v>
      </c>
      <c r="Q147" s="4">
        <v>533.66964750970351</v>
      </c>
    </row>
    <row r="148" spans="1:17">
      <c r="A148" s="9">
        <v>1500.9056776999262</v>
      </c>
      <c r="B148">
        <v>150</v>
      </c>
      <c r="C148" s="14">
        <v>2.6166105642914772</v>
      </c>
      <c r="D148" s="14">
        <v>2.5334792211651802</v>
      </c>
      <c r="E148" s="14">
        <v>10.466673783957958</v>
      </c>
      <c r="F148" s="5">
        <v>525</v>
      </c>
      <c r="G148" s="5">
        <v>525</v>
      </c>
      <c r="H148" s="4">
        <v>4843.0678566925908</v>
      </c>
      <c r="I148" s="4">
        <v>3671.9535773869929</v>
      </c>
      <c r="J148" s="4">
        <v>162.66676143616863</v>
      </c>
      <c r="K148" s="4">
        <v>101.68396161511599</v>
      </c>
      <c r="L148" s="4">
        <v>36.234875983701897</v>
      </c>
      <c r="M148" s="4">
        <v>87.945981671070754</v>
      </c>
      <c r="N148" s="4">
        <v>13553.586257436242</v>
      </c>
      <c r="O148" s="4">
        <v>542.14345029744948</v>
      </c>
      <c r="P148" s="4">
        <v>13448.092028540279</v>
      </c>
      <c r="Q148" s="4">
        <v>537.9236811416107</v>
      </c>
    </row>
    <row r="149" spans="1:17">
      <c r="A149" s="9">
        <v>1510.5931300996504</v>
      </c>
      <c r="B149">
        <v>151</v>
      </c>
      <c r="C149" s="14">
        <v>1.2946728616952896</v>
      </c>
      <c r="D149" s="14">
        <v>5.490222480148077</v>
      </c>
      <c r="E149" s="14">
        <v>12.408245727419853</v>
      </c>
      <c r="F149" s="5">
        <v>525</v>
      </c>
      <c r="G149" s="5">
        <v>525</v>
      </c>
      <c r="H149" s="4">
        <v>4894.9947501490824</v>
      </c>
      <c r="I149" s="4">
        <v>3699.1970150346478</v>
      </c>
      <c r="J149" s="4">
        <v>165.27154615991265</v>
      </c>
      <c r="K149" s="4">
        <v>102.04613125738162</v>
      </c>
      <c r="L149" s="4">
        <v>36.234875983701897</v>
      </c>
      <c r="M149" s="4">
        <v>88.227362785737455</v>
      </c>
      <c r="N149" s="4">
        <v>13656.467001921312</v>
      </c>
      <c r="O149" s="4">
        <v>546.25868007685233</v>
      </c>
      <c r="P149" s="4">
        <v>13550.197776833373</v>
      </c>
      <c r="Q149" s="4">
        <v>542.00791107333441</v>
      </c>
    </row>
    <row r="150" spans="1:17">
      <c r="A150" s="9">
        <v>1520.3264254999951</v>
      </c>
      <c r="B150">
        <v>152</v>
      </c>
      <c r="C150" s="14">
        <v>4.6422693878412247</v>
      </c>
      <c r="D150" s="14">
        <v>6.3348299823701382</v>
      </c>
      <c r="E150" s="14">
        <v>9.0069515630602837</v>
      </c>
      <c r="F150" s="5">
        <v>525</v>
      </c>
      <c r="G150" s="5">
        <v>525</v>
      </c>
      <c r="H150" s="4">
        <v>4947.1180814172103</v>
      </c>
      <c r="I150" s="4">
        <v>3724.8368188732884</v>
      </c>
      <c r="J150" s="4">
        <v>167.12687682546496</v>
      </c>
      <c r="K150" s="4">
        <v>102.22453931721104</v>
      </c>
      <c r="L150" s="4">
        <v>36.234875983701897</v>
      </c>
      <c r="M150" s="4">
        <v>88.465364586935294</v>
      </c>
      <c r="N150" s="4">
        <v>13759.834599072974</v>
      </c>
      <c r="O150" s="4">
        <v>550.39338396291885</v>
      </c>
      <c r="P150" s="4">
        <v>13652.786710353006</v>
      </c>
      <c r="Q150" s="4">
        <v>546.11146841411983</v>
      </c>
    </row>
    <row r="151" spans="1:17">
      <c r="A151" s="9">
        <v>1530.6216730000608</v>
      </c>
      <c r="B151">
        <v>153</v>
      </c>
      <c r="C151" s="14">
        <v>3.3738421276211739</v>
      </c>
      <c r="D151" s="14">
        <v>6.9104388356208801</v>
      </c>
      <c r="E151" s="14">
        <v>14.681763108819723</v>
      </c>
      <c r="F151" s="5">
        <v>525</v>
      </c>
      <c r="G151" s="5">
        <v>525</v>
      </c>
      <c r="H151" s="4">
        <v>5002.1972408624633</v>
      </c>
      <c r="I151" s="4">
        <v>3745.8567195344649</v>
      </c>
      <c r="J151" s="4">
        <v>168.60556218755409</v>
      </c>
      <c r="K151" s="4">
        <v>102.32104627686782</v>
      </c>
      <c r="L151" s="4">
        <v>36.234875983701897</v>
      </c>
      <c r="M151" s="4">
        <v>88.901720436735374</v>
      </c>
      <c r="N151" s="4">
        <v>13869.170127523672</v>
      </c>
      <c r="O151" s="4">
        <v>554.76680510094673</v>
      </c>
      <c r="P151" s="4">
        <v>13761.298619003699</v>
      </c>
      <c r="Q151" s="4">
        <v>550.45194476014751</v>
      </c>
    </row>
    <row r="152" spans="1:17">
      <c r="A152" s="9">
        <v>1540.4715051973574</v>
      </c>
      <c r="B152">
        <v>154</v>
      </c>
      <c r="C152" s="14">
        <v>2.397194504737854</v>
      </c>
      <c r="D152" s="14">
        <v>6.4641216769814491</v>
      </c>
      <c r="E152" s="14">
        <v>16.855958662927151</v>
      </c>
      <c r="F152" s="5">
        <v>525</v>
      </c>
      <c r="G152" s="5">
        <v>525</v>
      </c>
      <c r="H152" s="4">
        <v>5054.948730405863</v>
      </c>
      <c r="I152" s="4">
        <v>3753.4717421998284</v>
      </c>
      <c r="J152" s="4">
        <v>170.30078443203962</v>
      </c>
      <c r="K152" s="4">
        <v>102.35436757887295</v>
      </c>
      <c r="L152" s="4">
        <v>36.234875983701897</v>
      </c>
      <c r="M152" s="4">
        <v>90.073968849283574</v>
      </c>
      <c r="N152" s="4">
        <v>13973.775345458962</v>
      </c>
      <c r="O152" s="4">
        <v>558.95101381835832</v>
      </c>
      <c r="P152" s="4">
        <v>13865.115850363205</v>
      </c>
      <c r="Q152" s="4">
        <v>554.60463401452773</v>
      </c>
    </row>
    <row r="153" spans="1:17">
      <c r="A153" s="9">
        <v>1550.4507866973915</v>
      </c>
      <c r="B153">
        <v>155</v>
      </c>
      <c r="C153" s="14">
        <v>3.6865382455289364</v>
      </c>
      <c r="D153" s="14">
        <v>9.0057656168937683</v>
      </c>
      <c r="E153" s="14">
        <v>17.645768262445927</v>
      </c>
      <c r="F153" s="5">
        <v>525</v>
      </c>
      <c r="G153" s="5">
        <v>525</v>
      </c>
      <c r="H153" s="4">
        <v>5105.3328674704526</v>
      </c>
      <c r="I153" s="4">
        <v>3755.8675703788322</v>
      </c>
      <c r="J153" s="4">
        <v>172.22413933944347</v>
      </c>
      <c r="K153" s="4">
        <v>102.36663324742564</v>
      </c>
      <c r="L153" s="4">
        <v>36.245110743081121</v>
      </c>
      <c r="M153" s="4">
        <v>93.406845217799116</v>
      </c>
      <c r="N153" s="4">
        <v>14079.755314989325</v>
      </c>
      <c r="O153" s="4">
        <v>563.19021259957287</v>
      </c>
      <c r="P153" s="4">
        <v>13970.297477373566</v>
      </c>
      <c r="Q153" s="4">
        <v>558.81189909494219</v>
      </c>
    </row>
    <row r="154" spans="1:17">
      <c r="A154" s="9">
        <v>1560.2982829006048</v>
      </c>
      <c r="B154">
        <v>156</v>
      </c>
      <c r="C154" s="14">
        <v>1.9222539849579334</v>
      </c>
      <c r="D154" s="14">
        <v>4.3597696349024773</v>
      </c>
      <c r="E154" s="14">
        <v>6.7302484065294266</v>
      </c>
      <c r="F154" s="5">
        <v>525</v>
      </c>
      <c r="G154" s="5">
        <v>525</v>
      </c>
      <c r="H154" s="4">
        <v>5156.9963949895291</v>
      </c>
      <c r="I154" s="4">
        <v>3779.6036350431659</v>
      </c>
      <c r="J154" s="4">
        <v>174.64051797344237</v>
      </c>
      <c r="K154" s="4">
        <v>102.65799237059885</v>
      </c>
      <c r="L154" s="4">
        <v>36.248729640954487</v>
      </c>
      <c r="M154" s="4">
        <v>93.922021147941649</v>
      </c>
      <c r="N154" s="4">
        <v>14184.33572466745</v>
      </c>
      <c r="O154" s="4">
        <v>567.37342898669783</v>
      </c>
      <c r="P154" s="4">
        <v>14074.090087355435</v>
      </c>
      <c r="Q154" s="4">
        <v>562.96360349421695</v>
      </c>
    </row>
    <row r="155" spans="1:17">
      <c r="A155" s="9">
        <v>1570.3219049001088</v>
      </c>
      <c r="B155">
        <v>157</v>
      </c>
      <c r="C155" s="14">
        <v>9.6425912342965603</v>
      </c>
      <c r="D155" s="14">
        <v>12.725674919784069</v>
      </c>
      <c r="E155" s="14">
        <v>5.897566769272089</v>
      </c>
      <c r="F155" s="5">
        <v>525</v>
      </c>
      <c r="G155" s="5">
        <v>525</v>
      </c>
      <c r="H155" s="4">
        <v>5189.767623433605</v>
      </c>
      <c r="I155" s="4">
        <v>3825.0567789949891</v>
      </c>
      <c r="J155" s="4">
        <v>175.17130134672186</v>
      </c>
      <c r="K155" s="4">
        <v>103.72044676076224</v>
      </c>
      <c r="L155" s="4">
        <v>36.470007160591436</v>
      </c>
      <c r="M155" s="4">
        <v>94.04894119949418</v>
      </c>
      <c r="N155" s="4">
        <v>14290.786590302183</v>
      </c>
      <c r="O155" s="4">
        <v>571.63146361208715</v>
      </c>
      <c r="P155" s="4">
        <v>14179.739063230207</v>
      </c>
      <c r="Q155" s="4">
        <v>567.18956252920782</v>
      </c>
    </row>
    <row r="156" spans="1:17">
      <c r="A156" s="9">
        <v>1580.1823038986654</v>
      </c>
      <c r="B156">
        <v>158</v>
      </c>
      <c r="C156" s="14">
        <v>4.6096575446426868</v>
      </c>
      <c r="D156" s="14">
        <v>10.609014984220266</v>
      </c>
      <c r="E156" s="14">
        <v>11.861328221857548</v>
      </c>
      <c r="F156" s="5">
        <v>525</v>
      </c>
      <c r="G156" s="5">
        <v>525</v>
      </c>
      <c r="H156" s="4">
        <v>5199.7947594688976</v>
      </c>
      <c r="I156" s="4">
        <v>3827.9171911267867</v>
      </c>
      <c r="J156" s="4">
        <v>175.28461943007551</v>
      </c>
      <c r="K156" s="4">
        <v>103.74049284582715</v>
      </c>
      <c r="L156" s="4">
        <v>37.746362803242775</v>
      </c>
      <c r="M156" s="4">
        <v>95.909067326028833</v>
      </c>
      <c r="N156" s="4">
        <v>14395.504027666853</v>
      </c>
      <c r="O156" s="4">
        <v>575.82016110667394</v>
      </c>
      <c r="P156" s="4">
        <v>14283.667668674992</v>
      </c>
      <c r="Q156" s="4">
        <v>571.3467067469993</v>
      </c>
    </row>
    <row r="157" spans="1:17">
      <c r="A157" s="9">
        <v>1590.5289849008263</v>
      </c>
      <c r="B157">
        <v>159</v>
      </c>
      <c r="C157" s="14">
        <v>1.0246356017887592</v>
      </c>
      <c r="D157" s="14">
        <v>13.126761000603437</v>
      </c>
      <c r="E157" s="14">
        <v>-1.5970826148986816</v>
      </c>
      <c r="F157" s="5">
        <v>525</v>
      </c>
      <c r="G157" s="5">
        <v>525</v>
      </c>
      <c r="H157" s="4">
        <v>5231.4232043096154</v>
      </c>
      <c r="I157" s="4">
        <v>3840.8143681803022</v>
      </c>
      <c r="J157" s="4">
        <v>176.10424739870837</v>
      </c>
      <c r="K157" s="4">
        <v>104.15307709143237</v>
      </c>
      <c r="L157" s="4">
        <v>38.053053979776031</v>
      </c>
      <c r="M157" s="4">
        <v>97.555808088068048</v>
      </c>
      <c r="N157" s="4">
        <v>14505.385779909802</v>
      </c>
      <c r="O157" s="4">
        <v>580.21543119639193</v>
      </c>
      <c r="P157" s="4">
        <v>14392.72168643777</v>
      </c>
      <c r="Q157" s="4">
        <v>575.70886745751034</v>
      </c>
    </row>
    <row r="158" spans="1:17">
      <c r="A158" s="9">
        <v>1600.4132413986908</v>
      </c>
      <c r="B158">
        <v>160</v>
      </c>
      <c r="C158" s="14">
        <v>1.305462047457695</v>
      </c>
      <c r="D158" s="14">
        <v>12.699609342962503</v>
      </c>
      <c r="E158" s="14">
        <v>7.4321284890174866</v>
      </c>
      <c r="F158" s="5">
        <v>525</v>
      </c>
      <c r="G158" s="5">
        <v>525</v>
      </c>
      <c r="H158" s="4">
        <v>5262.2791547553643</v>
      </c>
      <c r="I158" s="4">
        <v>3860.9191363137261</v>
      </c>
      <c r="J158" s="4">
        <v>177.15874197254107</v>
      </c>
      <c r="K158" s="4">
        <v>104.66398720590171</v>
      </c>
      <c r="L158" s="4">
        <v>38.416055310517599</v>
      </c>
      <c r="M158" s="4">
        <v>98.093466155195159</v>
      </c>
      <c r="N158" s="4">
        <v>14610.356583917122</v>
      </c>
      <c r="O158" s="4">
        <v>584.41426335668473</v>
      </c>
      <c r="P158" s="4">
        <v>14496.901749925262</v>
      </c>
      <c r="Q158" s="4">
        <v>579.87606999701006</v>
      </c>
    </row>
    <row r="159" spans="1:17">
      <c r="A159" s="9">
        <v>1610.2453139997758</v>
      </c>
      <c r="B159">
        <v>161</v>
      </c>
      <c r="C159" s="14">
        <v>0.12994483113288879</v>
      </c>
      <c r="D159" s="14">
        <v>10.488172061741352</v>
      </c>
      <c r="E159" s="14">
        <v>2.3855575360357761</v>
      </c>
      <c r="F159" s="5">
        <v>525</v>
      </c>
      <c r="G159" s="5">
        <v>525</v>
      </c>
      <c r="H159" s="4">
        <v>5297.8236966729773</v>
      </c>
      <c r="I159" s="4">
        <v>3881.960936772286</v>
      </c>
      <c r="J159" s="4">
        <v>178.45297144933338</v>
      </c>
      <c r="K159" s="4">
        <v>104.9892047484842</v>
      </c>
      <c r="L159" s="4">
        <v>38.622325533969068</v>
      </c>
      <c r="M159" s="4">
        <v>98.471005678117464</v>
      </c>
      <c r="N159" s="4">
        <v>14714.773194940644</v>
      </c>
      <c r="O159" s="4">
        <v>588.59092779762568</v>
      </c>
      <c r="P159" s="4">
        <v>14600.531795140698</v>
      </c>
      <c r="Q159" s="4">
        <v>584.02127180562752</v>
      </c>
    </row>
    <row r="160" spans="1:17">
      <c r="A160" s="9">
        <v>1619.9969171001947</v>
      </c>
      <c r="B160">
        <v>162</v>
      </c>
      <c r="C160" s="14">
        <v>-9.9908560514450073E-2</v>
      </c>
      <c r="D160" s="14">
        <v>13.03462153300643</v>
      </c>
      <c r="E160" s="14">
        <v>2.7575687505304813</v>
      </c>
      <c r="F160" s="5">
        <v>500.00999998301268</v>
      </c>
      <c r="G160" s="5">
        <v>500.00999998301268</v>
      </c>
      <c r="H160" s="4">
        <v>5333.0249451343561</v>
      </c>
      <c r="I160" s="4">
        <v>3912.6515352552951</v>
      </c>
      <c r="J160" s="4">
        <v>179.85837810222628</v>
      </c>
      <c r="K160" s="4">
        <v>105.82221462828353</v>
      </c>
      <c r="L160" s="4">
        <v>38.822252113081781</v>
      </c>
      <c r="M160" s="4">
        <v>98.725923852294144</v>
      </c>
      <c r="N160" s="4">
        <v>14813.461368634189</v>
      </c>
      <c r="O160" s="4">
        <v>592.53845474536752</v>
      </c>
      <c r="P160" s="4">
        <v>14698.43984058621</v>
      </c>
      <c r="Q160" s="4">
        <v>587.93759362344804</v>
      </c>
    </row>
    <row r="161" spans="1:17">
      <c r="A161" s="9">
        <v>1629.7924680512633</v>
      </c>
      <c r="B161" t="s">
        <v>12</v>
      </c>
      <c r="C161" s="14">
        <v>5.2941830828785896</v>
      </c>
      <c r="D161" s="14">
        <v>17.76429507881403</v>
      </c>
      <c r="E161" s="14">
        <v>5.1212446764111519</v>
      </c>
      <c r="F161" s="5">
        <v>499.98000003397465</v>
      </c>
      <c r="G161" s="5">
        <v>499.98000003397465</v>
      </c>
      <c r="H161" s="4">
        <v>5353.8773936755151</v>
      </c>
      <c r="I161" s="4">
        <v>3931.0818272644228</v>
      </c>
      <c r="J161" s="4">
        <v>180.42169268840701</v>
      </c>
      <c r="K161" s="4">
        <v>106.19640422828873</v>
      </c>
      <c r="L161" s="4">
        <v>39.541802091591215</v>
      </c>
      <c r="M161" s="4">
        <v>99.503594483919841</v>
      </c>
      <c r="N161" s="4">
        <v>14912.588426045279</v>
      </c>
      <c r="O161" s="4">
        <v>596.50353704181111</v>
      </c>
      <c r="P161" s="4">
        <v>14796.783253921216</v>
      </c>
      <c r="Q161" s="4">
        <v>591.87133015684822</v>
      </c>
    </row>
    <row r="162" spans="1:17">
      <c r="A162" s="9">
        <v>1629.9261349875715</v>
      </c>
      <c r="B162">
        <v>163</v>
      </c>
      <c r="C162" s="14">
        <v>5.9814693406224251</v>
      </c>
      <c r="D162" s="14">
        <v>17.830021493136883</v>
      </c>
      <c r="E162" s="14">
        <v>5.8176812715828419</v>
      </c>
      <c r="F162" s="5">
        <v>475.02999994903803</v>
      </c>
      <c r="G162" s="5">
        <v>475.02999994903803</v>
      </c>
      <c r="H162" s="4">
        <v>5354.0059738731297</v>
      </c>
      <c r="I162" s="4">
        <v>3931.2177409598098</v>
      </c>
      <c r="J162" s="4">
        <v>180.42321133226946</v>
      </c>
      <c r="K162" s="4">
        <v>106.19812390148131</v>
      </c>
      <c r="L162" s="4">
        <v>39.559284300131793</v>
      </c>
      <c r="M162" s="4">
        <v>99.52084087568403</v>
      </c>
      <c r="N162" s="4">
        <v>14913.874382172589</v>
      </c>
      <c r="O162" s="4">
        <v>596.55497528690353</v>
      </c>
      <c r="P162" s="4">
        <v>14798.058516693622</v>
      </c>
      <c r="Q162" s="4">
        <v>591.92234066774438</v>
      </c>
    </row>
    <row r="163" spans="1:17">
      <c r="A163" s="9">
        <v>1640.3097409818556</v>
      </c>
      <c r="B163">
        <v>164</v>
      </c>
      <c r="C163" s="14">
        <v>5.3469991311430931</v>
      </c>
      <c r="D163" s="14">
        <v>15.526305418461561</v>
      </c>
      <c r="E163" s="14">
        <v>5.5570060387253761</v>
      </c>
      <c r="F163" s="5">
        <v>450.00999998301268</v>
      </c>
      <c r="G163" s="5">
        <v>450.00999998301268</v>
      </c>
      <c r="H163" s="4">
        <v>5364.5604805657649</v>
      </c>
      <c r="I163" s="4">
        <v>3941.6675934372988</v>
      </c>
      <c r="J163" s="4">
        <v>180.54647560921848</v>
      </c>
      <c r="K163" s="4">
        <v>106.31895848965515</v>
      </c>
      <c r="L163" s="4">
        <v>40.67077493002099</v>
      </c>
      <c r="M163" s="4">
        <v>100.6353241534523</v>
      </c>
      <c r="N163" s="4">
        <v>15008.574945558134</v>
      </c>
      <c r="O163" s="4">
        <v>600.34299782232517</v>
      </c>
      <c r="P163" s="4">
        <v>14891.92839159962</v>
      </c>
      <c r="Q163" s="4">
        <v>595.67713566398436</v>
      </c>
    </row>
    <row r="164" spans="1:17">
      <c r="A164" s="9">
        <v>1649.7924680512633</v>
      </c>
      <c r="B164" t="s">
        <v>13</v>
      </c>
      <c r="C164" s="14">
        <v>4.8534353263676167</v>
      </c>
      <c r="D164" s="14">
        <v>14.10747691988945</v>
      </c>
      <c r="E164" s="14">
        <v>3.6872590892016888</v>
      </c>
      <c r="F164" s="5">
        <v>427.8999999165535</v>
      </c>
      <c r="G164" s="5">
        <v>427.8999999165535</v>
      </c>
      <c r="H164" s="4">
        <v>5377.330549752518</v>
      </c>
      <c r="I164" s="4">
        <v>3955.6843266596416</v>
      </c>
      <c r="J164" s="4">
        <v>180.73162774229522</v>
      </c>
      <c r="K164" s="4">
        <v>106.55569182321194</v>
      </c>
      <c r="L164" s="4">
        <v>41.346804728069955</v>
      </c>
      <c r="M164" s="4">
        <v>101.28354111952358</v>
      </c>
      <c r="N164" s="4">
        <v>15090.866051050629</v>
      </c>
      <c r="O164" s="4">
        <v>603.63464204202489</v>
      </c>
      <c r="P164" s="4">
        <v>14973.460878926562</v>
      </c>
      <c r="Q164" s="4">
        <v>598.93843515706203</v>
      </c>
    </row>
    <row r="165" spans="1:17">
      <c r="A165" s="9">
        <v>1651.0546768994077</v>
      </c>
      <c r="B165">
        <v>165</v>
      </c>
      <c r="C165" s="14">
        <v>4.8010057769715786</v>
      </c>
      <c r="D165" s="14">
        <v>14.022744819521904</v>
      </c>
      <c r="E165" s="14">
        <v>3.7216791883111</v>
      </c>
      <c r="F165" s="5">
        <v>425</v>
      </c>
      <c r="G165" s="5">
        <v>425</v>
      </c>
      <c r="H165" s="4">
        <v>5379.2208406314721</v>
      </c>
      <c r="I165" s="4">
        <v>3957.9691218243024</v>
      </c>
      <c r="J165" s="4">
        <v>180.76161512255578</v>
      </c>
      <c r="K165" s="4">
        <v>106.60476386391905</v>
      </c>
      <c r="L165" s="4">
        <v>41.41985694683261</v>
      </c>
      <c r="M165" s="4">
        <v>101.34876088338602</v>
      </c>
      <c r="N165" s="4">
        <v>15101.746291321635</v>
      </c>
      <c r="O165" s="4">
        <v>604.06985165286505</v>
      </c>
      <c r="P165" s="4">
        <v>14984.240142489714</v>
      </c>
      <c r="Q165" s="4">
        <v>599.36960569958819</v>
      </c>
    </row>
    <row r="166" spans="1:17">
      <c r="A166" s="9">
        <v>1660.5598190005221</v>
      </c>
      <c r="B166">
        <v>166</v>
      </c>
      <c r="C166" s="14">
        <v>7.1612128987908363</v>
      </c>
      <c r="D166" s="14">
        <v>13.401427492499352</v>
      </c>
      <c r="E166" s="14">
        <v>7.6923064887523651</v>
      </c>
      <c r="F166" s="5">
        <v>400</v>
      </c>
      <c r="G166" s="5">
        <v>400</v>
      </c>
      <c r="H166" s="4">
        <v>5388.862769662458</v>
      </c>
      <c r="I166" s="4">
        <v>3967.3719060111498</v>
      </c>
      <c r="J166" s="4">
        <v>180.85894512498314</v>
      </c>
      <c r="K166" s="4">
        <v>106.71256712130996</v>
      </c>
      <c r="L166" s="4">
        <v>41.999122321292987</v>
      </c>
      <c r="M166" s="4">
        <v>101.93282769324908</v>
      </c>
      <c r="N166" s="4">
        <v>15178.928045182683</v>
      </c>
      <c r="O166" s="4">
        <v>607.15712180730702</v>
      </c>
      <c r="P166" s="4">
        <v>15060.661484982673</v>
      </c>
      <c r="Q166" s="4">
        <v>602.42645939930662</v>
      </c>
    </row>
    <row r="167" spans="1:17">
      <c r="A167" s="9">
        <v>1670.622232800315</v>
      </c>
      <c r="B167">
        <v>167</v>
      </c>
      <c r="C167" s="14">
        <v>8.3974117413163185</v>
      </c>
      <c r="D167" s="14">
        <v>14.832668844610453</v>
      </c>
      <c r="E167" s="14">
        <v>6.5920299850404263</v>
      </c>
      <c r="F167" s="5">
        <v>400</v>
      </c>
      <c r="G167" s="5">
        <v>400</v>
      </c>
      <c r="H167" s="4">
        <v>5390.7363693796242</v>
      </c>
      <c r="I167" s="4">
        <v>3971.9903127606976</v>
      </c>
      <c r="J167" s="4">
        <v>180.8641836292351</v>
      </c>
      <c r="K167" s="4">
        <v>106.73237620133342</v>
      </c>
      <c r="L167" s="4">
        <v>43.650150803340203</v>
      </c>
      <c r="M167" s="4">
        <v>102.67664853366774</v>
      </c>
      <c r="N167" s="4">
        <v>15260.634845237002</v>
      </c>
      <c r="O167" s="4">
        <v>610.42539380947971</v>
      </c>
      <c r="P167" s="4">
        <v>15141.563291933009</v>
      </c>
      <c r="Q167" s="4">
        <v>605.66253167731998</v>
      </c>
    </row>
    <row r="168" spans="1:17">
      <c r="A168" s="9">
        <v>1680.6977423998765</v>
      </c>
      <c r="B168">
        <v>168</v>
      </c>
      <c r="C168" s="14">
        <v>6.5843292511999607</v>
      </c>
      <c r="D168" s="14">
        <v>11.651669070124626</v>
      </c>
      <c r="E168" s="14">
        <v>5.0200966186821461</v>
      </c>
      <c r="F168" s="5">
        <v>400</v>
      </c>
      <c r="G168" s="5">
        <v>400</v>
      </c>
      <c r="H168" s="4">
        <v>5395.2249220687154</v>
      </c>
      <c r="I168" s="4">
        <v>3984.7723637569079</v>
      </c>
      <c r="J168" s="4">
        <v>180.88536467172307</v>
      </c>
      <c r="K168" s="4">
        <v>106.87259125512377</v>
      </c>
      <c r="L168" s="4">
        <v>44.980089076039178</v>
      </c>
      <c r="M168" s="4">
        <v>103.17354592391949</v>
      </c>
      <c r="N168" s="4">
        <v>15342.447983185442</v>
      </c>
      <c r="O168" s="4">
        <v>613.69791932741725</v>
      </c>
      <c r="P168" s="4">
        <v>15222.570389113484</v>
      </c>
      <c r="Q168" s="4">
        <v>608.90281556453897</v>
      </c>
    </row>
    <row r="169" spans="1:17">
      <c r="A169" s="9">
        <v>1684.1263721000828</v>
      </c>
      <c r="B169" t="s">
        <v>14</v>
      </c>
      <c r="C169" s="14">
        <v>7.7643980272114277</v>
      </c>
      <c r="D169" s="14">
        <v>12.265985086560249</v>
      </c>
      <c r="E169" s="14">
        <v>2.9351864010095596</v>
      </c>
      <c r="F169" s="5">
        <v>400</v>
      </c>
      <c r="G169" s="5">
        <v>400</v>
      </c>
      <c r="H169" s="4">
        <v>5397.5473773588792</v>
      </c>
      <c r="I169" s="4">
        <v>3991.7461184789745</v>
      </c>
      <c r="J169" s="4">
        <v>180.89495218939246</v>
      </c>
      <c r="K169" s="4">
        <v>107.01284596269655</v>
      </c>
      <c r="L169" s="4">
        <v>45.134226112496705</v>
      </c>
      <c r="M169" s="4">
        <v>103.26702716382577</v>
      </c>
      <c r="N169" s="4">
        <v>15370.288456351116</v>
      </c>
      <c r="O169" s="4">
        <v>614.81153825404431</v>
      </c>
      <c r="P169" s="4">
        <v>15250.136571903142</v>
      </c>
      <c r="Q169" s="4">
        <v>610.00546287612531</v>
      </c>
    </row>
    <row r="170" spans="1:17">
      <c r="A170" s="9">
        <v>1690.5155322907874</v>
      </c>
      <c r="B170">
        <v>169</v>
      </c>
      <c r="C170" s="14">
        <v>10.444909613579512</v>
      </c>
      <c r="D170" s="14">
        <v>12.934173922985792</v>
      </c>
      <c r="E170" s="14">
        <v>5.4697319865226746E-2</v>
      </c>
      <c r="F170" s="5">
        <v>400</v>
      </c>
      <c r="G170" s="5">
        <v>400</v>
      </c>
      <c r="H170" s="4">
        <v>5397.6074340191972</v>
      </c>
      <c r="I170" s="4">
        <v>4006.9820467890195</v>
      </c>
      <c r="J170" s="4">
        <v>180.89499935428464</v>
      </c>
      <c r="K170" s="4">
        <v>107.50839896003181</v>
      </c>
      <c r="L170" s="4">
        <v>46.145426906481326</v>
      </c>
      <c r="M170" s="4">
        <v>103.43630479277159</v>
      </c>
      <c r="N170" s="4">
        <v>15422.168437099639</v>
      </c>
      <c r="O170" s="4">
        <v>616.88673748398514</v>
      </c>
      <c r="P170" s="4">
        <v>15301.505419836409</v>
      </c>
      <c r="Q170" s="4">
        <v>612.06021679345588</v>
      </c>
    </row>
    <row r="171" spans="1:17">
      <c r="A171" s="9">
        <v>1700.3666065095374</v>
      </c>
      <c r="B171">
        <v>170</v>
      </c>
      <c r="C171" s="14">
        <v>11.343151889741421</v>
      </c>
      <c r="D171" s="14">
        <v>8.5737855173647404</v>
      </c>
      <c r="E171" s="14">
        <v>1.1025979183614254</v>
      </c>
      <c r="F171" s="5">
        <v>400</v>
      </c>
      <c r="G171" s="5">
        <v>400</v>
      </c>
      <c r="H171" s="4">
        <v>5397.6074340191972</v>
      </c>
      <c r="I171" s="4">
        <v>4038.2136078523017</v>
      </c>
      <c r="J171" s="4">
        <v>180.89499935428464</v>
      </c>
      <c r="K171" s="4">
        <v>108.66730106031078</v>
      </c>
      <c r="L171" s="4">
        <v>47.284487423825801</v>
      </c>
      <c r="M171" s="4">
        <v>103.52192017662635</v>
      </c>
      <c r="N171" s="4">
        <v>15502.159159755889</v>
      </c>
      <c r="O171" s="4">
        <v>620.08636639023518</v>
      </c>
      <c r="P171" s="4">
        <v>15380.708056555159</v>
      </c>
      <c r="Q171" s="4">
        <v>615.22832226220589</v>
      </c>
    </row>
    <row r="172" spans="1:17">
      <c r="A172" s="9">
        <v>1704.126372115911</v>
      </c>
      <c r="B172" t="s">
        <v>15</v>
      </c>
      <c r="C172" s="14">
        <v>12.597775924950838</v>
      </c>
      <c r="D172" s="14">
        <v>12.143190018832684</v>
      </c>
      <c r="E172" s="14">
        <v>3.2982593402266502</v>
      </c>
      <c r="F172" s="5">
        <v>400</v>
      </c>
      <c r="G172" s="5">
        <v>400</v>
      </c>
      <c r="H172" s="4">
        <v>5397.6074340191972</v>
      </c>
      <c r="I172" s="4">
        <v>4049.4509207284809</v>
      </c>
      <c r="J172" s="4">
        <v>180.89499935428464</v>
      </c>
      <c r="K172" s="4">
        <v>108.99315905051257</v>
      </c>
      <c r="L172" s="4">
        <v>47.772275037357531</v>
      </c>
      <c r="M172" s="4">
        <v>103.55502985387794</v>
      </c>
      <c r="N172" s="4">
        <v>15532.688456479644</v>
      </c>
      <c r="O172" s="4">
        <v>621.30753825918532</v>
      </c>
      <c r="P172" s="4">
        <v>15410.936572030401</v>
      </c>
      <c r="Q172" s="4">
        <v>616.43746288121565</v>
      </c>
    </row>
    <row r="173" spans="1:17">
      <c r="A173" s="9">
        <v>1710.2188931962121</v>
      </c>
      <c r="B173">
        <v>171</v>
      </c>
      <c r="C173" s="14">
        <v>11.236791685223579</v>
      </c>
      <c r="D173" s="14">
        <v>17.491038888692856</v>
      </c>
      <c r="E173" s="14">
        <v>7.2751035913825035</v>
      </c>
      <c r="F173" s="5">
        <v>400</v>
      </c>
      <c r="G173" s="5">
        <v>400</v>
      </c>
      <c r="H173" s="4">
        <v>5397.6074340191972</v>
      </c>
      <c r="I173" s="4">
        <v>4056.9645376631715</v>
      </c>
      <c r="J173" s="4">
        <v>180.89499935428464</v>
      </c>
      <c r="K173" s="4">
        <v>109.09509323095126</v>
      </c>
      <c r="L173" s="4">
        <v>49.112830524680234</v>
      </c>
      <c r="M173" s="4">
        <v>103.95102521202696</v>
      </c>
      <c r="N173" s="4">
        <v>15582.15972765169</v>
      </c>
      <c r="O173" s="4">
        <v>623.28638910606708</v>
      </c>
      <c r="P173" s="4">
        <v>15459.920441516024</v>
      </c>
      <c r="Q173" s="4">
        <v>618.39681766064052</v>
      </c>
    </row>
    <row r="174" spans="1:17">
      <c r="A174" s="9">
        <v>1720.2242800974475</v>
      </c>
      <c r="B174">
        <v>172</v>
      </c>
      <c r="C174" s="14">
        <v>9.1301423497498035</v>
      </c>
      <c r="D174" s="14">
        <v>16.35055635124445</v>
      </c>
      <c r="E174" s="14">
        <v>7.2871558368206024</v>
      </c>
      <c r="F174" s="5">
        <v>400</v>
      </c>
      <c r="G174" s="5">
        <v>400</v>
      </c>
      <c r="H174" s="4">
        <v>5397.6074340191972</v>
      </c>
      <c r="I174" s="4">
        <v>4060.0208806439732</v>
      </c>
      <c r="J174" s="4">
        <v>180.89499935428464</v>
      </c>
      <c r="K174" s="4">
        <v>109.10607880171334</v>
      </c>
      <c r="L174" s="4">
        <v>51.385385503429745</v>
      </c>
      <c r="M174" s="4">
        <v>105.07509324372724</v>
      </c>
      <c r="N174" s="4">
        <v>15663.40346928972</v>
      </c>
      <c r="O174" s="4">
        <v>626.5361387715883</v>
      </c>
      <c r="P174" s="4">
        <v>15540.363752201956</v>
      </c>
      <c r="Q174" s="4">
        <v>621.61455008807786</v>
      </c>
    </row>
    <row r="175" spans="1:17">
      <c r="A175" s="9">
        <v>1730.3954046998663</v>
      </c>
      <c r="B175">
        <v>173</v>
      </c>
      <c r="C175" s="14">
        <v>5.9718452394008636</v>
      </c>
      <c r="D175" s="14">
        <v>12.359615974128246</v>
      </c>
      <c r="E175" s="14">
        <v>2.7028772979974747</v>
      </c>
      <c r="F175" s="5">
        <v>400</v>
      </c>
      <c r="G175" s="5">
        <v>400</v>
      </c>
      <c r="H175" s="4">
        <v>5401.8461924764179</v>
      </c>
      <c r="I175" s="4">
        <v>4073.082479361633</v>
      </c>
      <c r="J175" s="4">
        <v>180.92365554809811</v>
      </c>
      <c r="K175" s="4">
        <v>109.30232824046193</v>
      </c>
      <c r="L175" s="4">
        <v>53.108031272715088</v>
      </c>
      <c r="M175" s="4">
        <v>105.68072045594977</v>
      </c>
      <c r="N175" s="4">
        <v>15745.993001061363</v>
      </c>
      <c r="O175" s="4">
        <v>629.83972004245391</v>
      </c>
      <c r="P175" s="4">
        <v>15622.139594005403</v>
      </c>
      <c r="Q175" s="4">
        <v>624.8855837602157</v>
      </c>
    </row>
    <row r="176" spans="1:17">
      <c r="A176" s="9">
        <v>1740.3698675998919</v>
      </c>
      <c r="B176">
        <v>174</v>
      </c>
      <c r="C176" s="14">
        <v>1.405626442283392</v>
      </c>
      <c r="D176" s="14">
        <v>7.2407230734825134</v>
      </c>
      <c r="E176" s="14">
        <v>-3.2402830198407173</v>
      </c>
      <c r="F176" s="5">
        <v>400</v>
      </c>
      <c r="G176" s="5">
        <v>400</v>
      </c>
      <c r="H176" s="4">
        <v>5430.8670834957738</v>
      </c>
      <c r="I176" s="4">
        <v>4106.2877345915003</v>
      </c>
      <c r="J176" s="4">
        <v>181.83121670668186</v>
      </c>
      <c r="K176" s="4">
        <v>111.21679744702469</v>
      </c>
      <c r="L176" s="4">
        <v>53.280816373444459</v>
      </c>
      <c r="M176" s="4">
        <v>105.7955662955075</v>
      </c>
      <c r="N176" s="4">
        <v>15826.985639809571</v>
      </c>
      <c r="O176" s="4">
        <v>633.07942559238222</v>
      </c>
      <c r="P176" s="4">
        <v>15702.334275721609</v>
      </c>
      <c r="Q176" s="4">
        <v>628.09337102886388</v>
      </c>
    </row>
    <row r="177" spans="1:17">
      <c r="A177" s="9">
        <v>1750.2161664994421</v>
      </c>
      <c r="B177">
        <v>175</v>
      </c>
      <c r="C177" s="14">
        <v>11.543917469680309</v>
      </c>
      <c r="D177" s="14">
        <v>8.5576335899531841</v>
      </c>
      <c r="E177" s="14">
        <v>-0.71713812649250031</v>
      </c>
      <c r="F177" s="5">
        <v>400</v>
      </c>
      <c r="G177" s="5">
        <v>400</v>
      </c>
      <c r="H177" s="4">
        <v>5455.6662949639895</v>
      </c>
      <c r="I177" s="4">
        <v>4146.2470918221024</v>
      </c>
      <c r="J177" s="4">
        <v>182.13515792905164</v>
      </c>
      <c r="K177" s="4">
        <v>113.97621724346321</v>
      </c>
      <c r="L177" s="4">
        <v>53.387615633715598</v>
      </c>
      <c r="M177" s="4">
        <v>105.79687637962952</v>
      </c>
      <c r="N177" s="4">
        <v>15906.937586873917</v>
      </c>
      <c r="O177" s="4">
        <v>636.27750347495612</v>
      </c>
      <c r="P177" s="4">
        <v>15781.498518873992</v>
      </c>
      <c r="Q177" s="4">
        <v>631.25994075495919</v>
      </c>
    </row>
    <row r="178" spans="1:17">
      <c r="A178" s="9">
        <v>1760.1257942975842</v>
      </c>
      <c r="B178">
        <v>176</v>
      </c>
      <c r="C178" s="14">
        <v>5.6535463780164719</v>
      </c>
      <c r="D178" s="14">
        <v>12.361793778836727</v>
      </c>
      <c r="E178" s="14">
        <v>5.5676721967756748</v>
      </c>
      <c r="F178" s="5">
        <v>400</v>
      </c>
      <c r="G178" s="5">
        <v>400</v>
      </c>
      <c r="H178" s="4">
        <v>5458.4932858474876</v>
      </c>
      <c r="I178" s="4">
        <v>4172.6638376529872</v>
      </c>
      <c r="J178" s="4">
        <v>182.15726927237796</v>
      </c>
      <c r="K178" s="4">
        <v>114.71254876250181</v>
      </c>
      <c r="L178" s="4">
        <v>54.4525927040102</v>
      </c>
      <c r="M178" s="4">
        <v>105.91404691722437</v>
      </c>
      <c r="N178" s="4">
        <v>15987.403764594832</v>
      </c>
      <c r="O178" s="4">
        <v>639.49615058379266</v>
      </c>
      <c r="P178" s="4">
        <v>15861.171926371055</v>
      </c>
      <c r="Q178" s="4">
        <v>634.44687705484171</v>
      </c>
    </row>
    <row r="179" spans="1:17">
      <c r="A179" s="9">
        <v>1770.2589182979257</v>
      </c>
      <c r="B179">
        <v>177</v>
      </c>
      <c r="C179" s="14">
        <v>2.2810032591223717</v>
      </c>
      <c r="D179" s="14">
        <v>11.481706611812115</v>
      </c>
      <c r="E179" s="14">
        <v>4.6422552317380905</v>
      </c>
      <c r="F179" s="5">
        <v>400</v>
      </c>
      <c r="G179" s="5">
        <v>400</v>
      </c>
      <c r="H179" s="4">
        <v>5478.6722452072963</v>
      </c>
      <c r="I179" s="4">
        <v>4190.2750751189142</v>
      </c>
      <c r="J179" s="4">
        <v>182.56415026010478</v>
      </c>
      <c r="K179" s="4">
        <v>114.96747462000529</v>
      </c>
      <c r="L179" s="4">
        <v>54.731932526767942</v>
      </c>
      <c r="M179" s="4">
        <v>106.22619976477743</v>
      </c>
      <c r="N179" s="4">
        <v>16069.684731477604</v>
      </c>
      <c r="O179" s="4">
        <v>642.78738925910352</v>
      </c>
      <c r="P179" s="4">
        <v>15942.642243333801</v>
      </c>
      <c r="Q179" s="4">
        <v>637.70568973335151</v>
      </c>
    </row>
    <row r="180" spans="1:17">
      <c r="A180" s="9">
        <v>1780.1562840955473</v>
      </c>
      <c r="B180">
        <v>178</v>
      </c>
      <c r="C180" s="14">
        <v>3.4207639284431934</v>
      </c>
      <c r="D180" s="14">
        <v>4.3554323725402355</v>
      </c>
      <c r="E180" s="14">
        <v>4.1487471200525761</v>
      </c>
      <c r="F180" s="5">
        <v>400</v>
      </c>
      <c r="G180" s="5">
        <v>400</v>
      </c>
      <c r="H180" s="4">
        <v>5515.5518193059834</v>
      </c>
      <c r="I180" s="4">
        <v>4225.7908255201128</v>
      </c>
      <c r="J180" s="4">
        <v>184.27816539999239</v>
      </c>
      <c r="K180" s="4">
        <v>116.25238300431788</v>
      </c>
      <c r="L180" s="4">
        <v>54.7755292012098</v>
      </c>
      <c r="M180" s="4">
        <v>106.28473743424446</v>
      </c>
      <c r="N180" s="4">
        <v>16150.051341754292</v>
      </c>
      <c r="O180" s="4">
        <v>646.00205367017099</v>
      </c>
      <c r="P180" s="4">
        <v>16022.217064346678</v>
      </c>
      <c r="Q180" s="4">
        <v>640.88868257386662</v>
      </c>
    </row>
    <row r="181" spans="1:17">
      <c r="A181" s="9">
        <v>1790.11234329579</v>
      </c>
      <c r="B181">
        <v>179</v>
      </c>
      <c r="C181" s="14">
        <v>8.3016542717814445</v>
      </c>
      <c r="D181" s="14">
        <v>11.704272776842117</v>
      </c>
      <c r="E181" s="14">
        <v>4.8845315352082253</v>
      </c>
      <c r="F181" s="5">
        <v>400</v>
      </c>
      <c r="G181" s="5">
        <v>400</v>
      </c>
      <c r="H181" s="4">
        <v>5544.7667253462068</v>
      </c>
      <c r="I181" s="4">
        <v>4261.0904282530746</v>
      </c>
      <c r="J181" s="4">
        <v>184.67859482059242</v>
      </c>
      <c r="K181" s="4">
        <v>117.5009639549955</v>
      </c>
      <c r="L181" s="4">
        <v>54.852491749869976</v>
      </c>
      <c r="M181" s="4">
        <v>106.35258145598794</v>
      </c>
      <c r="N181" s="4">
        <v>16230.894542460263</v>
      </c>
      <c r="O181" s="4">
        <v>649.23578169840982</v>
      </c>
      <c r="P181" s="4">
        <v>16102.263780316629</v>
      </c>
      <c r="Q181" s="4">
        <v>644.09055121266465</v>
      </c>
    </row>
    <row r="182" spans="1:17">
      <c r="A182" s="9">
        <v>1800.2181600966476</v>
      </c>
      <c r="B182">
        <v>180</v>
      </c>
      <c r="C182" s="14">
        <v>9.0311774984002113</v>
      </c>
      <c r="D182" s="14">
        <v>8.7086903862655163</v>
      </c>
      <c r="E182" s="14">
        <v>4.118085652589798</v>
      </c>
      <c r="F182" s="5">
        <v>400</v>
      </c>
      <c r="G182" s="5">
        <v>400</v>
      </c>
      <c r="H182" s="4">
        <v>5544.7667253462068</v>
      </c>
      <c r="I182" s="4">
        <v>4288.0567413179406</v>
      </c>
      <c r="J182" s="4">
        <v>184.67859482059242</v>
      </c>
      <c r="K182" s="4">
        <v>117.97269799386687</v>
      </c>
      <c r="L182" s="4">
        <v>55.445248150676747</v>
      </c>
      <c r="M182" s="4">
        <v>106.45880298822341</v>
      </c>
      <c r="N182" s="4">
        <v>16312.953774883228</v>
      </c>
      <c r="O182" s="4">
        <v>652.51815099532837</v>
      </c>
      <c r="P182" s="4">
        <v>16183.514547395524</v>
      </c>
      <c r="Q182" s="4">
        <v>647.34058189582049</v>
      </c>
    </row>
    <row r="183" spans="1:17">
      <c r="A183" s="10" t="s">
        <v>32</v>
      </c>
      <c r="C183" s="11"/>
      <c r="D183" s="11"/>
      <c r="E183" s="11"/>
      <c r="H183" s="15"/>
      <c r="I183" s="15"/>
      <c r="J183" s="15"/>
      <c r="K183" s="15"/>
      <c r="L183" s="15"/>
      <c r="M183" s="15"/>
      <c r="N183" s="15"/>
      <c r="O183" s="15"/>
      <c r="P183" s="15"/>
      <c r="Q183" s="15"/>
    </row>
    <row r="184" spans="1:17">
      <c r="C184" s="11"/>
      <c r="D184" s="11"/>
      <c r="E184" s="11"/>
      <c r="H184" s="15"/>
      <c r="I184" s="15"/>
      <c r="J184" s="15"/>
      <c r="K184" s="15"/>
      <c r="L184" s="15"/>
      <c r="M184" s="15"/>
      <c r="N184" s="15"/>
      <c r="O184" s="15"/>
      <c r="P184" s="15"/>
      <c r="Q184" s="15"/>
    </row>
    <row r="185" spans="1:17">
      <c r="A185" s="7" t="s">
        <v>33</v>
      </c>
      <c r="C185" s="11"/>
      <c r="D185" s="11"/>
      <c r="E185" s="11"/>
      <c r="H185" s="15"/>
      <c r="I185" s="15"/>
      <c r="J185" s="15"/>
      <c r="K185" s="15"/>
      <c r="L185" s="15"/>
      <c r="M185" s="15"/>
      <c r="N185" s="15"/>
      <c r="O185" s="15"/>
      <c r="P185" s="15"/>
      <c r="Q185" s="15"/>
    </row>
    <row r="186" spans="1:17">
      <c r="C186" s="11"/>
      <c r="D186" s="11"/>
      <c r="E186" s="11"/>
      <c r="H186" s="15"/>
      <c r="I186" s="15"/>
      <c r="J186" s="15"/>
      <c r="K186" s="15"/>
      <c r="L186" s="15"/>
      <c r="M186" s="15"/>
      <c r="N186" s="15"/>
      <c r="O186" s="15"/>
      <c r="P186" s="15"/>
      <c r="Q186" s="15"/>
    </row>
    <row r="187" spans="1:17">
      <c r="A187" s="3">
        <v>462.69816439913734</v>
      </c>
      <c r="B187">
        <v>46</v>
      </c>
      <c r="C187" s="14">
        <v>-2.5057259015738964</v>
      </c>
      <c r="D187" s="14">
        <v>11.023348104208708</v>
      </c>
      <c r="E187" s="14">
        <v>0.1097911037504673</v>
      </c>
      <c r="F187" s="5">
        <v>450</v>
      </c>
      <c r="G187" s="5">
        <v>450</v>
      </c>
      <c r="H187" s="16">
        <v>1282.9527176642359</v>
      </c>
      <c r="I187" s="16">
        <v>1454.5842968034135</v>
      </c>
      <c r="J187" s="16">
        <v>37.015204479369885</v>
      </c>
      <c r="K187" s="16">
        <v>49.912391784048843</v>
      </c>
      <c r="L187" s="16">
        <v>13.293773344080829</v>
      </c>
      <c r="M187" s="16">
        <v>12.965726504541962</v>
      </c>
      <c r="N187" s="16">
        <v>4143.3473065774924</v>
      </c>
      <c r="O187" s="16">
        <v>165.73389226309973</v>
      </c>
      <c r="P187" s="16">
        <v>4106.3314534255633</v>
      </c>
      <c r="Q187" s="16">
        <v>164.2532581370225</v>
      </c>
    </row>
    <row r="188" spans="1:17">
      <c r="A188" s="3">
        <v>482.98938499951095</v>
      </c>
      <c r="B188" t="s">
        <v>9</v>
      </c>
      <c r="C188" s="14">
        <v>-8.3769777789711952</v>
      </c>
      <c r="D188" s="14">
        <v>17.237879801541567</v>
      </c>
      <c r="E188" s="14">
        <v>10.61123525723815</v>
      </c>
      <c r="F188" s="5">
        <v>475</v>
      </c>
      <c r="G188" s="5">
        <v>475</v>
      </c>
      <c r="H188" s="16">
        <v>1355.513372792147</v>
      </c>
      <c r="I188" s="16">
        <v>1487.3041041133508</v>
      </c>
      <c r="J188" s="16">
        <v>41.059003483891033</v>
      </c>
      <c r="K188" s="16">
        <v>50.627821192603911</v>
      </c>
      <c r="L188" s="16">
        <v>13.630689191957755</v>
      </c>
      <c r="M188" s="16">
        <v>15.216856898711924</v>
      </c>
      <c r="N188" s="16">
        <v>4333.7182040025573</v>
      </c>
      <c r="O188" s="16">
        <v>173.34872816010233</v>
      </c>
      <c r="P188" s="16">
        <v>4295.0790532025985</v>
      </c>
      <c r="Q188" s="16">
        <v>171.80316212810391</v>
      </c>
    </row>
    <row r="189" spans="1:17">
      <c r="A189" s="13" t="str">
        <f>"участък за реконструкция: km " &amp; ROUND(A187,2) &amp; " - km " &amp; ROUND(A188,2)</f>
        <v>участък за реконструкция: km 462.7 - km 482.99</v>
      </c>
      <c r="C189" s="11"/>
      <c r="D189" s="11"/>
      <c r="E189" s="11"/>
      <c r="G189" s="12" t="s">
        <v>5</v>
      </c>
      <c r="H189" s="17">
        <v>72.560655127911105</v>
      </c>
      <c r="I189" s="18" t="s">
        <v>34</v>
      </c>
      <c r="J189" s="17">
        <v>4.0437990045211478</v>
      </c>
      <c r="K189" s="18" t="s">
        <v>34</v>
      </c>
      <c r="L189" s="17">
        <v>0.33691584787692541</v>
      </c>
      <c r="M189" s="18" t="s">
        <v>34</v>
      </c>
      <c r="N189" s="17">
        <v>95.185448712532434</v>
      </c>
      <c r="O189" s="17">
        <v>3.8074179485012962</v>
      </c>
      <c r="P189" s="18" t="s">
        <v>34</v>
      </c>
      <c r="Q189" s="18" t="s">
        <v>34</v>
      </c>
    </row>
    <row r="190" spans="1:17">
      <c r="C190" s="11"/>
      <c r="D190" s="11"/>
      <c r="E190" s="11"/>
      <c r="H190" s="15"/>
      <c r="I190" s="15"/>
      <c r="J190" s="15"/>
      <c r="K190" s="15"/>
      <c r="L190" s="15"/>
      <c r="M190" s="15"/>
      <c r="N190" s="15"/>
      <c r="O190" s="15"/>
      <c r="P190" s="15"/>
      <c r="Q190" s="15"/>
    </row>
    <row r="191" spans="1:17">
      <c r="C191" s="11"/>
      <c r="D191" s="11"/>
      <c r="E191" s="11"/>
    </row>
    <row r="192" spans="1:17">
      <c r="A192" s="8" t="s">
        <v>35</v>
      </c>
      <c r="H192" s="19">
        <f>H189</f>
        <v>72.560655127911105</v>
      </c>
      <c r="I192" s="19">
        <v>0</v>
      </c>
      <c r="J192" s="19">
        <f>J189</f>
        <v>4.0437990045211478</v>
      </c>
      <c r="K192" s="19">
        <v>0</v>
      </c>
      <c r="L192" s="19">
        <f>L189</f>
        <v>0.33691584787692541</v>
      </c>
      <c r="M192" s="19">
        <v>0.3296675965968916</v>
      </c>
      <c r="N192" s="19">
        <f>N189</f>
        <v>95.185448712532434</v>
      </c>
      <c r="O192" s="19">
        <f>O189</f>
        <v>3.8074179485012962</v>
      </c>
      <c r="P192" s="19">
        <v>0</v>
      </c>
      <c r="Q192" s="19">
        <v>0</v>
      </c>
    </row>
    <row r="193" spans="1:17">
      <c r="A193" s="8" t="s">
        <v>36</v>
      </c>
      <c r="H193" s="20">
        <f>H182-H192</f>
        <v>5472.2060702182953</v>
      </c>
      <c r="I193" s="20">
        <f t="shared" ref="I193:Q193" si="0">I182-I192</f>
        <v>4288.0567413179406</v>
      </c>
      <c r="J193" s="20">
        <f t="shared" si="0"/>
        <v>180.63479581607129</v>
      </c>
      <c r="K193" s="20">
        <f t="shared" si="0"/>
        <v>117.97269799386687</v>
      </c>
      <c r="L193" s="20">
        <f t="shared" si="0"/>
        <v>55.108332302799823</v>
      </c>
      <c r="M193" s="20">
        <f t="shared" si="0"/>
        <v>106.12913539162652</v>
      </c>
      <c r="N193" s="20">
        <f t="shared" si="0"/>
        <v>16217.768326170695</v>
      </c>
      <c r="O193" s="20">
        <f t="shared" si="0"/>
        <v>648.71073304682704</v>
      </c>
      <c r="P193" s="20">
        <f t="shared" si="0"/>
        <v>16183.514547395524</v>
      </c>
      <c r="Q193" s="20">
        <f t="shared" si="0"/>
        <v>647.34058189582049</v>
      </c>
    </row>
    <row r="194" spans="1:17">
      <c r="L194" s="6"/>
      <c r="M194" s="6"/>
      <c r="O194" s="6"/>
      <c r="P194" s="6"/>
    </row>
    <row r="195" spans="1:17">
      <c r="L195" s="6"/>
      <c r="M195" s="6"/>
      <c r="O195" s="6"/>
      <c r="P195" s="6"/>
    </row>
    <row r="196" spans="1:17">
      <c r="L196" s="6"/>
      <c r="M196" s="6"/>
      <c r="O196" s="6"/>
      <c r="P196" s="6"/>
    </row>
    <row r="197" spans="1:17">
      <c r="L197" s="6"/>
      <c r="M197" s="6"/>
      <c r="O197" s="6"/>
      <c r="P197" s="6"/>
    </row>
    <row r="198" spans="1:17">
      <c r="L198" s="6"/>
      <c r="M198" s="6"/>
      <c r="O198" s="6"/>
      <c r="P198" s="6"/>
    </row>
    <row r="199" spans="1:17">
      <c r="L199" s="6"/>
      <c r="M199" s="6"/>
      <c r="O199" s="6"/>
      <c r="P199" s="6"/>
    </row>
    <row r="201" spans="1:17">
      <c r="A201" s="21" t="s">
        <v>37</v>
      </c>
    </row>
    <row r="203" spans="1:17" ht="14.25">
      <c r="A203" s="21" t="s">
        <v>38</v>
      </c>
      <c r="K203" s="22">
        <f>K205*2</f>
        <v>32367.029094791047</v>
      </c>
    </row>
    <row r="205" spans="1:17" ht="14.25">
      <c r="A205" s="21" t="s">
        <v>39</v>
      </c>
      <c r="K205" s="22">
        <f>P193</f>
        <v>16183.514547395524</v>
      </c>
    </row>
    <row r="207" spans="1:17">
      <c r="A207" s="21" t="s">
        <v>40</v>
      </c>
      <c r="J207" s="23" t="str">
        <f>"( " &amp; ROUND(L193,2) &amp; " + " &amp; ROUND(M193,2) &amp; " + " &amp; ROUND(O193,2) &amp; " ) х 2.4 ="</f>
        <v>( 55.11 + 106.13 + 648.71 ) х 2.4 =</v>
      </c>
      <c r="K207" s="22">
        <f>(L193+M193+O193)*2.4</f>
        <v>1943.8756817790081</v>
      </c>
    </row>
    <row r="209" spans="1:11" ht="14.25">
      <c r="A209" s="21" t="s">
        <v>41</v>
      </c>
      <c r="K209" s="22">
        <f>ROUND(I193+H193,0)</f>
        <v>9760</v>
      </c>
    </row>
  </sheetData>
  <mergeCells count="12">
    <mergeCell ref="A1:Q1"/>
    <mergeCell ref="A5:Q5"/>
    <mergeCell ref="A6:Q6"/>
    <mergeCell ref="A8:A9"/>
    <mergeCell ref="B8:B10"/>
    <mergeCell ref="C8:E8"/>
    <mergeCell ref="F8:G8"/>
    <mergeCell ref="P8:Q8"/>
    <mergeCell ref="N8:O8"/>
    <mergeCell ref="L8:M8"/>
    <mergeCell ref="J8:K8"/>
    <mergeCell ref="H8:I8"/>
  </mergeCells>
  <conditionalFormatting sqref="C187:E188 C11:E182">
    <cfRule type="cellIs" dxfId="3" priority="47" operator="lessThan">
      <formula>-50</formula>
    </cfRule>
    <cfRule type="cellIs" dxfId="2" priority="48" operator="greaterThan">
      <formula>50</formula>
    </cfRule>
  </conditionalFormatting>
  <pageMargins left="0.43" right="0.28000000000000003" top="0.56999999999999995" bottom="0.38" header="0.2" footer="0.16"/>
  <pageSetup paperSize="9" scale="89" orientation="landscape" r:id="rId1"/>
  <headerFooter>
    <oddFooter>&amp;RСтр. &amp;P/&amp;N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1"/>
  <sheetViews>
    <sheetView workbookViewId="0">
      <pane ySplit="10" topLeftCell="A11" activePane="bottomLeft" state="frozen"/>
      <selection pane="bottomLeft" activeCell="A3" sqref="A3:XFD3"/>
    </sheetView>
  </sheetViews>
  <sheetFormatPr defaultRowHeight="12.75"/>
  <cols>
    <col min="1" max="1" width="12.28515625" customWidth="1"/>
    <col min="2" max="2" width="8.85546875" customWidth="1"/>
    <col min="3" max="7" width="8.7109375" customWidth="1"/>
    <col min="8" max="9" width="9.5703125" customWidth="1"/>
    <col min="10" max="13" width="8.7109375" customWidth="1"/>
    <col min="14" max="14" width="10.5703125" customWidth="1"/>
    <col min="15" max="15" width="9.7109375" customWidth="1"/>
    <col min="16" max="16" width="10.5703125" customWidth="1"/>
    <col min="17" max="17" width="9.7109375" customWidth="1"/>
  </cols>
  <sheetData>
    <row r="1" spans="1:17" ht="15.75">
      <c r="A1" s="276" t="s">
        <v>149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</row>
    <row r="2" spans="1:17" s="142" customFormat="1">
      <c r="A2" s="142" t="s">
        <v>202</v>
      </c>
    </row>
    <row r="3" spans="1:17">
      <c r="A3" t="s">
        <v>0</v>
      </c>
    </row>
    <row r="5" spans="1:17" ht="14.25">
      <c r="A5" s="277" t="s">
        <v>30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</row>
    <row r="6" spans="1:17">
      <c r="A6" s="278" t="s">
        <v>31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</row>
    <row r="8" spans="1:17" ht="12.75" customHeight="1">
      <c r="A8" s="279" t="s">
        <v>2</v>
      </c>
      <c r="B8" s="279" t="s">
        <v>16</v>
      </c>
      <c r="C8" s="279" t="s">
        <v>17</v>
      </c>
      <c r="D8" s="279"/>
      <c r="E8" s="279"/>
      <c r="F8" s="279" t="s">
        <v>18</v>
      </c>
      <c r="G8" s="279"/>
      <c r="H8" s="281" t="s">
        <v>152</v>
      </c>
      <c r="I8" s="282"/>
      <c r="J8" s="281" t="s">
        <v>43</v>
      </c>
      <c r="K8" s="282"/>
      <c r="L8" s="281" t="s">
        <v>153</v>
      </c>
      <c r="M8" s="282"/>
      <c r="N8" s="281" t="s">
        <v>24</v>
      </c>
      <c r="O8" s="282"/>
      <c r="P8" s="281" t="s">
        <v>154</v>
      </c>
      <c r="Q8" s="282"/>
    </row>
    <row r="9" spans="1:17">
      <c r="A9" s="279"/>
      <c r="B9" s="279"/>
      <c r="C9" s="104" t="s">
        <v>5</v>
      </c>
      <c r="D9" s="104" t="s">
        <v>19</v>
      </c>
      <c r="E9" s="104" t="s">
        <v>6</v>
      </c>
      <c r="F9" s="104" t="s">
        <v>5</v>
      </c>
      <c r="G9" s="104" t="s">
        <v>6</v>
      </c>
      <c r="H9" s="104" t="s">
        <v>5</v>
      </c>
      <c r="I9" s="104" t="s">
        <v>6</v>
      </c>
      <c r="J9" s="104" t="s">
        <v>5</v>
      </c>
      <c r="K9" s="104" t="s">
        <v>6</v>
      </c>
      <c r="L9" s="104" t="s">
        <v>5</v>
      </c>
      <c r="M9" s="104" t="s">
        <v>6</v>
      </c>
      <c r="N9" s="104" t="s">
        <v>5</v>
      </c>
      <c r="O9" s="104" t="s">
        <v>6</v>
      </c>
      <c r="P9" s="104" t="s">
        <v>5</v>
      </c>
      <c r="Q9" s="104" t="s">
        <v>6</v>
      </c>
    </row>
    <row r="10" spans="1:17" ht="15" thickBot="1">
      <c r="A10" s="105" t="s">
        <v>7</v>
      </c>
      <c r="B10" s="280"/>
      <c r="C10" s="105" t="s">
        <v>20</v>
      </c>
      <c r="D10" s="105" t="s">
        <v>20</v>
      </c>
      <c r="E10" s="105" t="s">
        <v>20</v>
      </c>
      <c r="F10" s="105" t="s">
        <v>20</v>
      </c>
      <c r="G10" s="105" t="s">
        <v>20</v>
      </c>
      <c r="H10" s="104" t="s">
        <v>28</v>
      </c>
      <c r="I10" s="104" t="s">
        <v>28</v>
      </c>
      <c r="J10" s="104" t="s">
        <v>29</v>
      </c>
      <c r="K10" s="104" t="s">
        <v>29</v>
      </c>
      <c r="L10" s="104" t="s">
        <v>29</v>
      </c>
      <c r="M10" s="104" t="s">
        <v>29</v>
      </c>
      <c r="N10" s="104" t="s">
        <v>29</v>
      </c>
      <c r="O10" s="104" t="s">
        <v>29</v>
      </c>
      <c r="P10" s="104" t="s">
        <v>28</v>
      </c>
      <c r="Q10" s="104" t="s">
        <v>28</v>
      </c>
    </row>
    <row r="11" spans="1:17" ht="13.5" thickTop="1">
      <c r="A11" s="9">
        <v>462.69816439913734</v>
      </c>
      <c r="B11">
        <v>46</v>
      </c>
      <c r="C11" s="14">
        <v>-2.5057259015738964</v>
      </c>
      <c r="D11" s="14">
        <v>11.023348104208708</v>
      </c>
      <c r="E11" s="14">
        <v>0.1097911037504673</v>
      </c>
      <c r="F11" s="5">
        <v>450</v>
      </c>
      <c r="G11" s="5"/>
      <c r="H11" s="106"/>
      <c r="I11" s="106"/>
      <c r="J11" s="106"/>
      <c r="K11" s="106"/>
      <c r="L11" s="106"/>
      <c r="M11" s="106"/>
      <c r="N11" s="106"/>
      <c r="O11" s="106"/>
      <c r="P11" s="106"/>
      <c r="Q11" s="106"/>
    </row>
    <row r="12" spans="1:17">
      <c r="A12" s="9">
        <v>472.3594539001964</v>
      </c>
      <c r="B12">
        <v>47</v>
      </c>
      <c r="C12" s="14">
        <v>-0.7020910270512104</v>
      </c>
      <c r="D12" s="14">
        <v>9.9216694943606853</v>
      </c>
      <c r="E12" s="14">
        <v>5.9851926751434803</v>
      </c>
      <c r="F12" s="5">
        <v>450</v>
      </c>
      <c r="G12" s="5"/>
      <c r="H12" s="4">
        <f>IF(F12&gt;0,(F12+F11)/200*($A12-$A11),0)</f>
        <v>43.475802754765766</v>
      </c>
      <c r="I12" s="4">
        <f>IF(G12&gt;0,(G12+G11)/200*($A12-$A11),0)</f>
        <v>0</v>
      </c>
      <c r="J12" s="4">
        <f>IF(F12&gt;0,(D11+D12+240)/200*($A12-$A11)*(0.55-((C11+C12+10)/200)),0)</f>
        <v>6.5048413006063628</v>
      </c>
      <c r="K12" s="4">
        <f>IF(G12&gt;0,(E11+E12+240)/200*($A12-$A11)*(0.55-((D11+D12+10)/200)),0)</f>
        <v>0</v>
      </c>
      <c r="L12" s="4">
        <f>IF(J12&gt;0,(F12+F11)/200*($A12-$A11)*0.4,0)</f>
        <v>17.390321101906306</v>
      </c>
      <c r="M12" s="4">
        <f>IF(K12&gt;0,(G12+G11)/200*($A12-$A11)*0.4,0)</f>
        <v>0</v>
      </c>
      <c r="N12" s="4">
        <f>IF(F12&gt;0,(F12+F11+H11)/200*($A12-$A11)*0.07,0)</f>
        <v>3.043306192833604</v>
      </c>
      <c r="O12" s="4">
        <f>IF(G12&gt;0,(G12+G11+I11)/200*($A12-$A11)*0.07,0)</f>
        <v>0</v>
      </c>
      <c r="P12" s="4">
        <f>IF(F12&gt;0,(F12+F11+J11)/200*($A12-$A11)*0.04,0)</f>
        <v>1.7390321101906308</v>
      </c>
      <c r="Q12" s="4">
        <f>IF(G12&gt;0,(G12+G11+K11)/200*($A12-$A11)*0.04,0)</f>
        <v>0</v>
      </c>
    </row>
    <row r="13" spans="1:17">
      <c r="A13" s="9">
        <v>482.78634939853612</v>
      </c>
      <c r="B13">
        <v>48</v>
      </c>
      <c r="C13" s="14">
        <v>-8.4397707134485245</v>
      </c>
      <c r="D13" s="14">
        <v>17.277881596237421</v>
      </c>
      <c r="E13" s="14">
        <v>10.813104826956987</v>
      </c>
      <c r="F13" s="5">
        <v>475</v>
      </c>
      <c r="G13" s="5"/>
      <c r="H13" s="4">
        <f>IF(F13&gt;0,(F13+F12)/200*($A13-$A12),0)</f>
        <v>48.224391679821196</v>
      </c>
      <c r="I13" s="4">
        <f>IF(G13&gt;0,(G13+G12)/200*($A13-$A12),0)</f>
        <v>0</v>
      </c>
      <c r="J13" s="4">
        <f>IF(F13&gt;0,(D12+D13+240)/200*($A13-$A12)*(0.55-((C12+C13+10)/200)),0)</f>
        <v>7.6018992846475069</v>
      </c>
      <c r="K13" s="4">
        <f>IF(G13&gt;0,(E12+E13+240)/200*($A13-$A12)*(0.55-((D12+D13+10)/200)),0)</f>
        <v>0</v>
      </c>
      <c r="L13" s="4">
        <f>IF(J13&gt;0,(F13+F12)/200*($A13-$A12)*0.4,0)</f>
        <v>19.28975667192848</v>
      </c>
      <c r="M13" s="4">
        <f>IF(K13&gt;0,(G13+G12)/200*($A13-$A12)*0.4,0)</f>
        <v>0</v>
      </c>
      <c r="N13" s="4">
        <f>IF(F13&gt;0,(F13+F12+H12)/200*($A13-$A12)*0.07,0)</f>
        <v>3.5343685957981146</v>
      </c>
      <c r="O13" s="4">
        <f>IF(G13&gt;0,(G13+G12+I12)/200*($A13-$A12)*0.07,0)</f>
        <v>0</v>
      </c>
      <c r="P13" s="4">
        <f>IF(F13&gt;0,(F13+F12+J12)/200*($A13-$A12)*0.04,0)</f>
        <v>1.9425407272877895</v>
      </c>
      <c r="Q13" s="4">
        <f>IF(G13&gt;0,(G13+G12+K12)/200*($A13-$A12)*0.04,0)</f>
        <v>0</v>
      </c>
    </row>
    <row r="14" spans="1:17">
      <c r="A14" s="9"/>
      <c r="C14" s="14"/>
      <c r="D14" s="14"/>
      <c r="E14" s="14"/>
      <c r="F14" s="5"/>
      <c r="G14" s="5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s="109" customFormat="1" ht="15">
      <c r="A15" s="108" t="s">
        <v>155</v>
      </c>
      <c r="C15" s="110"/>
      <c r="D15" s="110"/>
      <c r="E15" s="110"/>
      <c r="F15" s="111"/>
      <c r="G15" s="111"/>
      <c r="H15" s="112"/>
      <c r="I15" s="112">
        <f>SUM(H11:I14)</f>
        <v>91.700194434586962</v>
      </c>
      <c r="J15" s="112"/>
      <c r="K15" s="112">
        <f>SUM(J11:K14)</f>
        <v>14.106740585253871</v>
      </c>
      <c r="L15" s="112"/>
      <c r="M15" s="112">
        <f>SUM(L11:M14)</f>
        <v>36.680077773834782</v>
      </c>
      <c r="N15" s="112"/>
      <c r="O15" s="112">
        <f>SUM(N11:O14)</f>
        <v>6.5776747886317182</v>
      </c>
      <c r="P15" s="112"/>
      <c r="Q15" s="112">
        <f>SUM(P11:Q14)</f>
        <v>3.68157283747842</v>
      </c>
    </row>
    <row r="16" spans="1:17"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s="136" customFormat="1" ht="15">
      <c r="A21" s="140" t="s">
        <v>197</v>
      </c>
      <c r="H21" s="137"/>
      <c r="I21" s="137"/>
      <c r="J21" s="137" t="s">
        <v>198</v>
      </c>
      <c r="K21" s="137"/>
      <c r="N21" s="141">
        <f>190</f>
        <v>190</v>
      </c>
      <c r="O21" s="139" t="s">
        <v>46</v>
      </c>
      <c r="P21" s="137"/>
      <c r="Q21" s="137"/>
    </row>
    <row r="22" spans="1:17" ht="15">
      <c r="H22" s="4"/>
      <c r="I22" s="4"/>
      <c r="J22" s="137" t="s">
        <v>199</v>
      </c>
      <c r="K22" s="137"/>
      <c r="L22" s="136"/>
      <c r="M22" s="136"/>
      <c r="N22" s="141">
        <v>399</v>
      </c>
      <c r="O22" s="139" t="s">
        <v>46</v>
      </c>
      <c r="P22" s="4"/>
      <c r="Q22" s="4"/>
    </row>
    <row r="23" spans="1:17" ht="15">
      <c r="J23" s="137" t="s">
        <v>200</v>
      </c>
      <c r="K23" s="137"/>
      <c r="L23" s="136"/>
      <c r="M23" s="136"/>
      <c r="N23" s="141">
        <f>1570-832</f>
        <v>738</v>
      </c>
      <c r="O23" s="139" t="s">
        <v>46</v>
      </c>
    </row>
    <row r="24" spans="1:17" ht="15">
      <c r="J24" s="137" t="s">
        <v>201</v>
      </c>
      <c r="K24" s="137"/>
      <c r="L24" s="136"/>
      <c r="M24" s="136"/>
      <c r="N24" s="141">
        <v>90</v>
      </c>
      <c r="O24" s="139" t="s">
        <v>46</v>
      </c>
    </row>
    <row r="25" spans="1:17" ht="15">
      <c r="J25" s="138" t="s">
        <v>155</v>
      </c>
      <c r="K25" s="138"/>
      <c r="L25" s="138"/>
      <c r="N25" s="138">
        <f>SUM(N21:N24)</f>
        <v>1417</v>
      </c>
      <c r="O25" s="139" t="s">
        <v>46</v>
      </c>
    </row>
    <row r="27" spans="1:17">
      <c r="A27" s="21" t="s">
        <v>37</v>
      </c>
    </row>
    <row r="29" spans="1:17" ht="14.25">
      <c r="A29" s="21" t="s">
        <v>160</v>
      </c>
      <c r="K29" s="22">
        <f>I15*0.4+N25*4.5*0.38</f>
        <v>2459.7500777738351</v>
      </c>
    </row>
    <row r="31" spans="1:17" ht="14.25">
      <c r="A31" s="21" t="s">
        <v>158</v>
      </c>
      <c r="K31" s="22">
        <f>K15</f>
        <v>14.106740585253871</v>
      </c>
    </row>
    <row r="33" spans="1:11" ht="14.25">
      <c r="A33" s="21" t="s">
        <v>159</v>
      </c>
      <c r="K33" s="22">
        <f>M15+N25*4.5*0.4</f>
        <v>2587.2800777738353</v>
      </c>
    </row>
    <row r="35" spans="1:11" ht="14.25">
      <c r="A35" s="21" t="s">
        <v>156</v>
      </c>
      <c r="K35" s="22">
        <f>O15/0.07+1660*4.5</f>
        <v>7563.9667826947389</v>
      </c>
    </row>
    <row r="37" spans="1:11">
      <c r="A37" s="21" t="s">
        <v>157</v>
      </c>
      <c r="J37" s="23"/>
      <c r="K37" s="22">
        <f>O15*2.4+N25*4.5*0.07*2.4</f>
        <v>1087.038419492716</v>
      </c>
    </row>
    <row r="39" spans="1:11" ht="14.25">
      <c r="A39" s="21" t="s">
        <v>38</v>
      </c>
      <c r="K39" s="22">
        <f>Q15/0.04+N25*4.5*2</f>
        <v>12845.039320936961</v>
      </c>
    </row>
    <row r="41" spans="1:11">
      <c r="A41" s="21" t="s">
        <v>40</v>
      </c>
      <c r="J41" s="23"/>
      <c r="K41" s="22">
        <f>Q15*2.4</f>
        <v>8.835774809948207</v>
      </c>
    </row>
  </sheetData>
  <mergeCells count="12">
    <mergeCell ref="N8:O8"/>
    <mergeCell ref="P8:Q8"/>
    <mergeCell ref="A1:Q1"/>
    <mergeCell ref="A5:Q5"/>
    <mergeCell ref="A6:Q6"/>
    <mergeCell ref="A8:A9"/>
    <mergeCell ref="B8:B10"/>
    <mergeCell ref="C8:E8"/>
    <mergeCell ref="F8:G8"/>
    <mergeCell ref="H8:I8"/>
    <mergeCell ref="J8:K8"/>
    <mergeCell ref="L8:M8"/>
  </mergeCells>
  <conditionalFormatting sqref="C11:E15">
    <cfRule type="cellIs" dxfId="1" priority="17" operator="lessThan">
      <formula>-50</formula>
    </cfRule>
    <cfRule type="cellIs" dxfId="0" priority="18" operator="greaterThan">
      <formula>50</formula>
    </cfRule>
  </conditionalFormatting>
  <pageMargins left="0.43" right="0.28000000000000003" top="0.56999999999999995" bottom="0.38" header="0.2" footer="0.16"/>
  <pageSetup paperSize="9" scale="89" orientation="landscape" r:id="rId1"/>
  <headerFooter>
    <oddFooter>&amp;RСтр. 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19</vt:i4>
      </vt:variant>
    </vt:vector>
  </HeadingPairs>
  <TitlesOfParts>
    <vt:vector size="35" baseType="lpstr">
      <vt:lpstr>КСС УЛИЦА</vt:lpstr>
      <vt:lpstr>КС УЛИЦА</vt:lpstr>
      <vt:lpstr>КСС ТРОТОАРИ</vt:lpstr>
      <vt:lpstr>КС ТРОТОАРИ</vt:lpstr>
      <vt:lpstr>КСС ОБЩО</vt:lpstr>
      <vt:lpstr>ОКС</vt:lpstr>
      <vt:lpstr>КС ОБЩО</vt:lpstr>
      <vt:lpstr>1_асф.фрезоване</vt:lpstr>
      <vt:lpstr>reconstr</vt:lpstr>
      <vt:lpstr>2_уширения</vt:lpstr>
      <vt:lpstr>3_предв.ремонти</vt:lpstr>
      <vt:lpstr>4_ВОДОСТОЦИ</vt:lpstr>
      <vt:lpstr>5_зауствания</vt:lpstr>
      <vt:lpstr>6_СПИРКИ</vt:lpstr>
      <vt:lpstr>6_бордюри</vt:lpstr>
      <vt:lpstr>КС-6_ПОД</vt:lpstr>
      <vt:lpstr>'5_зауствания'!nepl.asph</vt:lpstr>
      <vt:lpstr>'6_СПИРКИ'!nepl.asph</vt:lpstr>
      <vt:lpstr>'5_зауствания'!nes.tr.kam</vt:lpstr>
      <vt:lpstr>'6_СПИРКИ'!nes.tr.kam</vt:lpstr>
      <vt:lpstr>'5_зауствания'!pl.asph</vt:lpstr>
      <vt:lpstr>'6_СПИРКИ'!pl.asph</vt:lpstr>
      <vt:lpstr>'КС ОБЩО'!Print_Area</vt:lpstr>
      <vt:lpstr>'КС ТРОТОАРИ'!Print_Area</vt:lpstr>
      <vt:lpstr>'КС УЛИЦА'!Print_Area</vt:lpstr>
      <vt:lpstr>'КС-6_ПОД'!Print_Area</vt:lpstr>
      <vt:lpstr>'КСС ОБЩО'!Print_Area</vt:lpstr>
      <vt:lpstr>'КСС ТРОТОАРИ'!Print_Area</vt:lpstr>
      <vt:lpstr>'КСС УЛИЦА'!Print_Area</vt:lpstr>
      <vt:lpstr>ОКС!Print_Area</vt:lpstr>
      <vt:lpstr>'1_асф.фрезоване'!Print_Titles</vt:lpstr>
      <vt:lpstr>'2_уширения'!Print_Titles</vt:lpstr>
      <vt:lpstr>'5_зауствания'!Print_Titles</vt:lpstr>
      <vt:lpstr>'6_СПИРКИ'!Print_Titles</vt:lpstr>
      <vt:lpstr>reconstr!Print_Titles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niki</dc:creator>
  <cp:lastModifiedBy>svalcheva</cp:lastModifiedBy>
  <cp:lastPrinted>2018-07-07T16:23:20Z</cp:lastPrinted>
  <dcterms:created xsi:type="dcterms:W3CDTF">2016-08-13T12:38:39Z</dcterms:created>
  <dcterms:modified xsi:type="dcterms:W3CDTF">2019-12-10T09:36:12Z</dcterms:modified>
</cp:coreProperties>
</file>